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Instructions" sheetId="1" state="visible" r:id="rId2"/>
    <sheet name="CDX" sheetId="2" state="visible" r:id="rId3"/>
    <sheet name="CDC" sheetId="3" state="visible" r:id="rId4"/>
    <sheet name="Advanced Calculations" sheetId="4" state="visible" r:id="rId5"/>
    <sheet name="Calculation Sheet" sheetId="5" state="visible" r:id="rId6"/>
  </sheets>
  <definedNames>
    <definedName function="false" hidden="false" name="Belts" vbProcedure="false">'Calculation Sheet'!$C$3:$C$11</definedName>
    <definedName function="false" hidden="false" name="CDCBelts" vbProcedure="false">'Calculation Sheet'!$E$3:$E$10</definedName>
    <definedName function="false" hidden="false" name="CDCFront" vbProcedure="false">'Calculation Sheet'!$G$14:$G$17</definedName>
    <definedName function="false" hidden="false" name="Chainfront" vbProcedure="false">'Calculation Sheet'!$C$50:$C$74</definedName>
    <definedName function="false" hidden="false" name="Chainrear" vbProcedure="false">'Calculation Sheet'!$D$48:$D$64</definedName>
    <definedName function="false" hidden="false" name="CTFront" vbProcedure="false">'Calculation Sheet'!$C$14:$C$24</definedName>
    <definedName function="false" hidden="false" name="CTRear" vbProcedure="false">'Calculation Sheet'!$D$14:$D$23</definedName>
    <definedName function="false" hidden="false" name="Front" vbProcedure="false">'Calculation Sheet'!$G$14:$G$18</definedName>
    <definedName function="false" hidden="false" name="GainF" vbProcedure="false">'Calculation Sheet'!$L$14:$L$21</definedName>
    <definedName function="false" hidden="false" name="GainR" vbProcedure="false">'Calculation Sheet'!$M$14:$M$24</definedName>
    <definedName function="false" hidden="false" name="Rear" vbProcedure="false">'Calculation Sheet'!$H$14:$H$17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<sst xmlns="http://schemas.openxmlformats.org/spreadsheetml/2006/main" count="371" uniqueCount="233">
  <si>
    <t>Carbon Drive Calculator Rev 2015A</t>
  </si>
  <si>
    <t>Instructions:</t>
  </si>
  <si>
    <t>Step 1.</t>
  </si>
  <si>
    <t>Enter the number of teeth on your current chainring and sprocket</t>
  </si>
  <si>
    <t>into the chain speed ratio calculator.</t>
  </si>
  <si>
    <t>Step 2.</t>
  </si>
  <si>
    <t>Use this ratio to select a set of Carbon Drive sprockets that have</t>
  </si>
  <si>
    <t>a similar ratio.</t>
  </si>
  <si>
    <t>Step 3.</t>
  </si>
  <si>
    <t>Select a belt length that fits within your chain stay adjustment.  If</t>
  </si>
  <si>
    <t>you cannot find a belt length to fit your chain stay length, adjusting</t>
  </si>
  <si>
    <t>your sprocket choices may yield a ratio and belt combination that</t>
  </si>
  <si>
    <t>will work.</t>
  </si>
  <si>
    <t>Step 4.</t>
  </si>
  <si>
    <t>Verify that your speed ratio and center distance results will fit your</t>
  </si>
  <si>
    <t>needs.  Check the sprocket dimensions to be sure that your </t>
  </si>
  <si>
    <t>choices will fit your frame.</t>
  </si>
  <si>
    <t>Step 5.</t>
  </si>
  <si>
    <t>If you intend to use multiple sprocket combinations on the same </t>
  </si>
  <si>
    <t>frame, you will need to repeat steps 1-4 and compare center </t>
  </si>
  <si>
    <t>distance needs to speed ratio and belt combinations.</t>
  </si>
  <si>
    <t>Definitions:</t>
  </si>
  <si>
    <t>Gear Inches</t>
  </si>
  <si>
    <t>The Gear Inch system allows a bicyclist to compare different wheel diameter</t>
  </si>
  <si>
    <t>and final drive combinations to their current setup.  The resultant number</t>
  </si>
  <si>
    <t>does not have a physical distance associated with it, as it is just the ratio of</t>
  </si>
  <si>
    <t>the final drive multiplied by the diameter of the rear wheel.  This calculation is</t>
  </si>
  <si>
    <t>useful when trying to identify an equivalent final drive for a bicycle with a</t>
  </si>
  <si>
    <t>different wheel size.</t>
  </si>
  <si>
    <t>Development</t>
  </si>
  <si>
    <t>Development is the distance traveled by the bicycle over one complete</t>
  </si>
  <si>
    <t>revolution of the crank.  Development is expressed in meters.</t>
  </si>
  <si>
    <t>Gain Ratio</t>
  </si>
  <si>
    <t>Gain Ratio is a system of measurement developed by Sheldon Brown; this</t>
  </si>
  <si>
    <t>system takes crank length into account.  The Gain Ratio is unit-less, so the</t>
  </si>
  <si>
    <t>resultant number of the Gain Ratio calculation is the amount of distance the</t>
  </si>
  <si>
    <t>wheel travels per 1 unit of distance that the crank is rotated.  For example, if</t>
  </si>
  <si>
    <t>the Gain Ratio is equal to 5 units, this means that for every inch the pedal is</t>
  </si>
  <si>
    <t>rotated, the wheel will rotate 5 inches.</t>
  </si>
  <si>
    <t>Step 1:</t>
  </si>
  <si>
    <t>Enter your wheel diameter, and select both front and rear sprocket</t>
  </si>
  <si>
    <t>sizes for your current chain setup, as well as the belt setup you'd</t>
  </si>
  <si>
    <t>like to compare.</t>
  </si>
  <si>
    <t>Step 2:</t>
  </si>
  <si>
    <t>If you know your crank length, you can enter this as well for the </t>
  </si>
  <si>
    <t>Gain Ratio calculation.</t>
  </si>
  <si>
    <t>Step 3:</t>
  </si>
  <si>
    <t>Compare results, and adjust the sprocket ratios as necessary. </t>
  </si>
  <si>
    <t>Nexus® and Alfine® are registered trademarks of Shimano, Inc.</t>
  </si>
  <si>
    <t>CDX™ CenterTrack™</t>
  </si>
  <si>
    <t>Input</t>
  </si>
  <si>
    <t>CDX Front Sprockets</t>
  </si>
  <si>
    <t>CDX Rear Sprockets</t>
  </si>
  <si>
    <t>Teeth</t>
  </si>
  <si>
    <t>Mounting Type</t>
  </si>
  <si>
    <t>Part Number</t>
  </si>
  <si>
    <t>Choose Front Sprocket</t>
  </si>
  <si>
    <t>5 Bolt 130 BCD</t>
  </si>
  <si>
    <t>CT11705AA</t>
  </si>
  <si>
    <t>9 spline hub</t>
  </si>
  <si>
    <t>CT1134SMN</t>
  </si>
  <si>
    <t>CT11605AA</t>
  </si>
  <si>
    <t>CT1132SMN</t>
  </si>
  <si>
    <t>Choose Rear Sprocket</t>
  </si>
  <si>
    <t>CT11555AA</t>
  </si>
  <si>
    <t>CT1130SMN</t>
  </si>
  <si>
    <t>CT11505AA</t>
  </si>
  <si>
    <t>CT1128SMN</t>
  </si>
  <si>
    <t>Choose Belt Length</t>
  </si>
  <si>
    <t>CT11465AA</t>
  </si>
  <si>
    <t>CT1126SMN</t>
  </si>
  <si>
    <t>Di2 5 Bolt 130 BCD</t>
  </si>
  <si>
    <t>CT11605AA-D</t>
  </si>
  <si>
    <t>CT1124SMN</t>
  </si>
  <si>
    <t>CT11555AA-D</t>
  </si>
  <si>
    <t>CT1122SMN</t>
  </si>
  <si>
    <t>Output</t>
  </si>
  <si>
    <t>CT11505AA-D</t>
  </si>
  <si>
    <t>CT1120SMN</t>
  </si>
  <si>
    <t>Center Distance</t>
  </si>
  <si>
    <t>4 Bolt 104 BCD</t>
  </si>
  <si>
    <t>CT11554AA</t>
  </si>
  <si>
    <t>Nexus® , Alfine®</t>
  </si>
  <si>
    <t>CT1126NMN</t>
  </si>
  <si>
    <t>mm</t>
  </si>
  <si>
    <t>in</t>
  </si>
  <si>
    <t>CT11504AA</t>
  </si>
  <si>
    <t>CT1124NMN</t>
  </si>
  <si>
    <t>CT11464AA</t>
  </si>
  <si>
    <t>CT1122NMN</t>
  </si>
  <si>
    <t>Speed Ratio</t>
  </si>
  <si>
    <t>CT11424AA</t>
  </si>
  <si>
    <t>Alfine Di2 3-Lobe</t>
  </si>
  <si>
    <t>CT1128DMN</t>
  </si>
  <si>
    <t>CT11394AA</t>
  </si>
  <si>
    <t>SureFit 3-Lobe</t>
  </si>
  <si>
    <t>CT1126XMN</t>
  </si>
  <si>
    <t>Bosch Gen2</t>
  </si>
  <si>
    <t>CT1126BMN**</t>
  </si>
  <si>
    <t>CT1124XMN</t>
  </si>
  <si>
    <r>
      <t>Min Center Distance for Installation </t>
    </r>
    <r>
      <rPr>
        <sz val="11"/>
        <color rgb="FF000000"/>
        <rFont val="Calibri"/>
        <family val="2"/>
        <charset val="1"/>
      </rPr>
      <t>*</t>
    </r>
  </si>
  <si>
    <t>CT1124BMN**</t>
  </si>
  <si>
    <t>CT1122XMN</t>
  </si>
  <si>
    <t>CT1122BMN**</t>
  </si>
  <si>
    <t>NuVinci® SureFit</t>
  </si>
  <si>
    <t>CT1128VMN</t>
  </si>
  <si>
    <t>Pinion</t>
  </si>
  <si>
    <t>CT1126BMN</t>
  </si>
  <si>
    <t>CT1126VMN</t>
  </si>
  <si>
    <t>Take-up Adjustment for Tensioning</t>
  </si>
  <si>
    <t>**Requires Bosch shim kit.</t>
  </si>
  <si>
    <t>CT1124VMN</t>
  </si>
  <si>
    <t>SRAM G8</t>
  </si>
  <si>
    <t>CT1124QMN</t>
  </si>
  <si>
    <t>CDX RED - CenterTrack Belts (12mm wide)</t>
  </si>
  <si>
    <t>CT1122QMN</t>
  </si>
  <si>
    <t>Length</t>
  </si>
  <si>
    <t>SRAM Ematic</t>
  </si>
  <si>
    <t>CT1124EMN</t>
  </si>
  <si>
    <t>Chain Ratio Calculator</t>
  </si>
  <si>
    <t>1342mm</t>
  </si>
  <si>
    <t>11M-122T-12CTS</t>
  </si>
  <si>
    <t>Rohloff</t>
  </si>
  <si>
    <t>CT1122RMNS</t>
  </si>
  <si>
    <t>1298mm</t>
  </si>
  <si>
    <t>11M-118T-12CTS</t>
  </si>
  <si>
    <t>CT1120RMNS</t>
  </si>
  <si>
    <t>Enter Front Sprocket</t>
  </si>
  <si>
    <t>1265mm</t>
  </si>
  <si>
    <t>11M-115T-12CTS</t>
  </si>
  <si>
    <t>CT1119RMNS</t>
  </si>
  <si>
    <t>1243mm</t>
  </si>
  <si>
    <t>11M-113T-12CTS</t>
  </si>
  <si>
    <t>9 Spline 6-Bolt</t>
  </si>
  <si>
    <t>CT1122HMN</t>
  </si>
  <si>
    <t>Enter Rear Sprocket</t>
  </si>
  <si>
    <t>Thread-On Free</t>
  </si>
  <si>
    <t>CT1122WMN</t>
  </si>
  <si>
    <t>CDX - CenterTrack Belts (12mm wide)</t>
  </si>
  <si>
    <t>Thread-On Fixed</t>
  </si>
  <si>
    <t>CT1121FMNS</t>
  </si>
  <si>
    <t>Ratio</t>
  </si>
  <si>
    <t>CT1119FMNS</t>
  </si>
  <si>
    <t>1452mm</t>
  </si>
  <si>
    <t>11M-132T-12CTS</t>
  </si>
  <si>
    <t>1375mm</t>
  </si>
  <si>
    <t>11M-125T-12CTS</t>
  </si>
  <si>
    <t>* Minimum Center Distance for Installation is a </t>
  </si>
  <si>
    <t>recommended value.  Certain frame/droupout </t>
  </si>
  <si>
    <t>1320mm</t>
  </si>
  <si>
    <t>11M-120T-12CTS</t>
  </si>
  <si>
    <t>designs do not require the full 10mm range.</t>
  </si>
  <si>
    <t>1221mm</t>
  </si>
  <si>
    <t>11M-111T-12CTS</t>
  </si>
  <si>
    <t>1188mm</t>
  </si>
  <si>
    <t>11M-108T-12CTS</t>
  </si>
  <si>
    <t>* Black Only</t>
  </si>
  <si>
    <t>CDC™-MUDPORT™</t>
  </si>
  <si>
    <t>CDC Front Sprockets</t>
  </si>
  <si>
    <t>CDC MUDPORT Belts</t>
  </si>
  <si>
    <t>10mm Wide</t>
  </si>
  <si>
    <t>CDC11605AA10</t>
  </si>
  <si>
    <t>11M-108T-10S</t>
  </si>
  <si>
    <t>CDC11555AA10</t>
  </si>
  <si>
    <t>11M-111T-10S</t>
  </si>
  <si>
    <t>CDC11505AA10</t>
  </si>
  <si>
    <t>11M-113T-10S</t>
  </si>
  <si>
    <t>CDC11465AA10</t>
  </si>
  <si>
    <t>11M-115T-10S</t>
  </si>
  <si>
    <t>CDC11554AA10</t>
  </si>
  <si>
    <t>11M-118T-10S</t>
  </si>
  <si>
    <t>CDC11504AA10</t>
  </si>
  <si>
    <t>11M-120T-10S</t>
  </si>
  <si>
    <t>CDC11464AA10</t>
  </si>
  <si>
    <t>11M-122T-10S</t>
  </si>
  <si>
    <t>11M-125T-10S</t>
  </si>
  <si>
    <t>CDC Rear Sprockets</t>
  </si>
  <si>
    <t>  24*</t>
  </si>
  <si>
    <t>Nexus®, Alfine®</t>
  </si>
  <si>
    <t>CDC1124NPN10</t>
  </si>
  <si>
    <t>CDC1124NPN10-P</t>
  </si>
  <si>
    <t>CDC1124NPN10-2.5</t>
  </si>
  <si>
    <t>CDC1124XIN10</t>
  </si>
  <si>
    <t>Min Center Distance for Installation</t>
  </si>
  <si>
    <t>CDC1122XIN10</t>
  </si>
  <si>
    <t>CDC1122XIN10-2.5</t>
  </si>
  <si>
    <t>CDC1120XIN10-2.5</t>
  </si>
  <si>
    <t>CDC1126QIN10</t>
  </si>
  <si>
    <t>CDC1124QIN10</t>
  </si>
  <si>
    <t>9-Spline/6 Bolt</t>
  </si>
  <si>
    <t>CDC1122HIN10</t>
  </si>
  <si>
    <t>* Use Gates recommended Retaining Ring</t>
  </si>
  <si>
    <t>Retaining Ring</t>
  </si>
  <si>
    <t>CDC</t>
  </si>
  <si>
    <t>Nexus®/Alfine®</t>
  </si>
  <si>
    <t>SR144</t>
  </si>
  <si>
    <t>Gear Inches - Development - Gain Ratio</t>
  </si>
  <si>
    <t>Belt Input</t>
  </si>
  <si>
    <t>Chain Input</t>
  </si>
  <si>
    <t>inch</t>
  </si>
  <si>
    <t>Enter Wheel Diameter</t>
  </si>
  <si>
    <t>or</t>
  </si>
  <si>
    <t>&amp;</t>
  </si>
  <si>
    <t>Select Front Sprocket</t>
  </si>
  <si>
    <t>Select Rear Sprocket</t>
  </si>
  <si>
    <t>For Comparison</t>
  </si>
  <si>
    <t>If you would like to calculate Gain Ratio</t>
  </si>
  <si>
    <t>Enter Crank Arm Length</t>
  </si>
  <si>
    <t>Belts</t>
  </si>
  <si>
    <t>CDCBelts</t>
  </si>
  <si>
    <t>CDX</t>
  </si>
  <si>
    <t>CTFront</t>
  </si>
  <si>
    <t>CTRear</t>
  </si>
  <si>
    <t>CDCFront</t>
  </si>
  <si>
    <t>CDCRear</t>
  </si>
  <si>
    <t>GainF</t>
  </si>
  <si>
    <t>GainR</t>
  </si>
  <si>
    <t>CDC Page</t>
  </si>
  <si>
    <t>D</t>
  </si>
  <si>
    <t>Front</t>
  </si>
  <si>
    <t>CDX Page</t>
  </si>
  <si>
    <t>d</t>
  </si>
  <si>
    <t>Rear</t>
  </si>
  <si>
    <t>Lp</t>
  </si>
  <si>
    <t>Belt</t>
  </si>
  <si>
    <t>K</t>
  </si>
  <si>
    <t>min</t>
  </si>
  <si>
    <t>max</t>
  </si>
  <si>
    <t>C</t>
  </si>
  <si>
    <t>SR</t>
  </si>
  <si>
    <t>Chainrear</t>
  </si>
  <si>
    <t>Chain</t>
  </si>
  <si>
    <t>Chainfront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</si>
</sst>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26"/>
      <color rgb="FF000000"/>
      <name val="Calibri"/>
      <family val="2"/>
      <charset val="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FF0000"/>
        <bgColor rgb="FF9933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17</xdr:col>
      <xdr:colOff>436320</xdr:colOff>
      <xdr:row>8</xdr:row>
      <xdr:rowOff>3240</xdr:rowOff>
    </xdr:to>
    <xdr:pic>
      <xdr:nvPicPr>
        <xdr:cNvPr id="0" name="Picture 5" descr=""/>
        <xdr:cNvPicPr/>
      </xdr:nvPicPr>
      <xdr:blipFill>
        <a:blip r:embed="rId1"/>
        <a:stretch/>
      </xdr:blipFill>
      <xdr:spPr>
        <a:xfrm>
          <a:off x="27000" y="0"/>
          <a:ext cx="10999080" cy="1527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9:N6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7" activeCellId="0" sqref="A77"/>
    </sheetView>
  </sheetViews>
  <sheetFormatPr defaultRowHeight="15"/>
  <cols>
    <col collapsed="false" hidden="false" max="1025" min="1" style="0" width="8.8265306122449"/>
  </cols>
  <sheetData>
    <row r="9" customFormat="false" ht="15" hidden="false" customHeight="false" outlineLevel="0" collapsed="false">
      <c r="N9" s="0" t="s">
        <v>0</v>
      </c>
    </row>
    <row r="12" customFormat="false" ht="15" hidden="false" customHeight="false" outlineLevel="0" collapsed="false">
      <c r="B12" s="1" t="s">
        <v>1</v>
      </c>
    </row>
    <row r="14" customFormat="false" ht="15" hidden="false" customHeight="false" outlineLevel="0" collapsed="false">
      <c r="B14" s="1" t="s">
        <v>2</v>
      </c>
      <c r="C14" s="0" t="s">
        <v>3</v>
      </c>
    </row>
    <row r="15" customFormat="false" ht="15" hidden="false" customHeight="false" outlineLevel="0" collapsed="false">
      <c r="C15" s="0" t="s">
        <v>4</v>
      </c>
    </row>
    <row r="17" customFormat="false" ht="15" hidden="false" customHeight="false" outlineLevel="0" collapsed="false">
      <c r="B17" s="1" t="s">
        <v>5</v>
      </c>
      <c r="C17" s="0" t="s">
        <v>6</v>
      </c>
    </row>
    <row r="18" customFormat="false" ht="15" hidden="false" customHeight="false" outlineLevel="0" collapsed="false">
      <c r="C18" s="0" t="s">
        <v>7</v>
      </c>
    </row>
    <row r="20" customFormat="false" ht="15" hidden="false" customHeight="false" outlineLevel="0" collapsed="false">
      <c r="B20" s="1" t="s">
        <v>8</v>
      </c>
      <c r="C20" s="0" t="s">
        <v>9</v>
      </c>
    </row>
    <row r="21" customFormat="false" ht="15" hidden="false" customHeight="false" outlineLevel="0" collapsed="false">
      <c r="C21" s="0" t="s">
        <v>10</v>
      </c>
    </row>
    <row r="22" customFormat="false" ht="15" hidden="false" customHeight="false" outlineLevel="0" collapsed="false">
      <c r="C22" s="0" t="s">
        <v>11</v>
      </c>
    </row>
    <row r="23" customFormat="false" ht="15" hidden="false" customHeight="false" outlineLevel="0" collapsed="false">
      <c r="C23" s="0" t="s">
        <v>12</v>
      </c>
    </row>
    <row r="25" customFormat="false" ht="15" hidden="false" customHeight="false" outlineLevel="0" collapsed="false">
      <c r="B25" s="1" t="s">
        <v>13</v>
      </c>
      <c r="C25" s="0" t="s">
        <v>14</v>
      </c>
    </row>
    <row r="26" customFormat="false" ht="15" hidden="false" customHeight="false" outlineLevel="0" collapsed="false">
      <c r="C26" s="0" t="s">
        <v>15</v>
      </c>
    </row>
    <row r="27" customFormat="false" ht="15" hidden="false" customHeight="false" outlineLevel="0" collapsed="false">
      <c r="C27" s="0" t="s">
        <v>16</v>
      </c>
    </row>
    <row r="29" customFormat="false" ht="15" hidden="false" customHeight="false" outlineLevel="0" collapsed="false">
      <c r="B29" s="1" t="s">
        <v>17</v>
      </c>
      <c r="C29" s="0" t="s">
        <v>18</v>
      </c>
    </row>
    <row r="30" customFormat="false" ht="15" hidden="false" customHeight="false" outlineLevel="0" collapsed="false">
      <c r="C30" s="0" t="s">
        <v>19</v>
      </c>
    </row>
    <row r="31" customFormat="false" ht="15" hidden="false" customHeight="false" outlineLevel="0" collapsed="false">
      <c r="C31" s="0" t="s">
        <v>20</v>
      </c>
    </row>
    <row r="36" customFormat="false" ht="15" hidden="false" customHeight="false" outlineLevel="0" collapsed="false">
      <c r="B36" s="1" t="s">
        <v>21</v>
      </c>
    </row>
    <row r="38" customFormat="false" ht="15" hidden="false" customHeight="false" outlineLevel="0" collapsed="false">
      <c r="B38" s="1" t="s">
        <v>22</v>
      </c>
      <c r="D38" s="0" t="s">
        <v>23</v>
      </c>
    </row>
    <row r="39" customFormat="false" ht="15" hidden="false" customHeight="false" outlineLevel="0" collapsed="false">
      <c r="D39" s="0" t="s">
        <v>24</v>
      </c>
    </row>
    <row r="40" customFormat="false" ht="15" hidden="false" customHeight="false" outlineLevel="0" collapsed="false">
      <c r="D40" s="0" t="s">
        <v>25</v>
      </c>
    </row>
    <row r="41" customFormat="false" ht="15" hidden="false" customHeight="false" outlineLevel="0" collapsed="false">
      <c r="D41" s="0" t="s">
        <v>26</v>
      </c>
    </row>
    <row r="42" customFormat="false" ht="15" hidden="false" customHeight="false" outlineLevel="0" collapsed="false">
      <c r="D42" s="0" t="s">
        <v>27</v>
      </c>
    </row>
    <row r="43" customFormat="false" ht="15" hidden="false" customHeight="false" outlineLevel="0" collapsed="false">
      <c r="D43" s="0" t="s">
        <v>28</v>
      </c>
    </row>
    <row r="45" customFormat="false" ht="15" hidden="false" customHeight="false" outlineLevel="0" collapsed="false">
      <c r="B45" s="1" t="s">
        <v>29</v>
      </c>
      <c r="D45" s="0" t="s">
        <v>30</v>
      </c>
    </row>
    <row r="46" customFormat="false" ht="15" hidden="false" customHeight="false" outlineLevel="0" collapsed="false">
      <c r="D46" s="0" t="s">
        <v>31</v>
      </c>
    </row>
    <row r="48" customFormat="false" ht="15" hidden="false" customHeight="false" outlineLevel="0" collapsed="false">
      <c r="B48" s="1" t="s">
        <v>32</v>
      </c>
      <c r="D48" s="0" t="s">
        <v>33</v>
      </c>
    </row>
    <row r="49" customFormat="false" ht="15" hidden="false" customHeight="false" outlineLevel="0" collapsed="false">
      <c r="D49" s="0" t="s">
        <v>34</v>
      </c>
    </row>
    <row r="50" customFormat="false" ht="15" hidden="false" customHeight="false" outlineLevel="0" collapsed="false">
      <c r="D50" s="0" t="s">
        <v>35</v>
      </c>
    </row>
    <row r="51" customFormat="false" ht="15" hidden="false" customHeight="false" outlineLevel="0" collapsed="false">
      <c r="D51" s="0" t="s">
        <v>36</v>
      </c>
    </row>
    <row r="52" customFormat="false" ht="15" hidden="false" customHeight="false" outlineLevel="0" collapsed="false">
      <c r="D52" s="0" t="s">
        <v>37</v>
      </c>
    </row>
    <row r="53" customFormat="false" ht="15" hidden="false" customHeight="false" outlineLevel="0" collapsed="false">
      <c r="D53" s="0" t="s">
        <v>38</v>
      </c>
    </row>
    <row r="54" customFormat="false" ht="15" hidden="false" customHeight="false" outlineLevel="0" collapsed="false">
      <c r="B54" s="1" t="s">
        <v>1</v>
      </c>
    </row>
    <row r="56" customFormat="false" ht="15" hidden="false" customHeight="false" outlineLevel="0" collapsed="false">
      <c r="B56" s="1" t="s">
        <v>39</v>
      </c>
      <c r="C56" s="0" t="s">
        <v>40</v>
      </c>
    </row>
    <row r="57" customFormat="false" ht="15" hidden="false" customHeight="false" outlineLevel="0" collapsed="false">
      <c r="C57" s="0" t="s">
        <v>41</v>
      </c>
    </row>
    <row r="58" customFormat="false" ht="15" hidden="false" customHeight="false" outlineLevel="0" collapsed="false">
      <c r="C58" s="0" t="s">
        <v>42</v>
      </c>
    </row>
    <row r="60" customFormat="false" ht="15" hidden="false" customHeight="false" outlineLevel="0" collapsed="false">
      <c r="B60" s="1" t="s">
        <v>43</v>
      </c>
      <c r="C60" s="0" t="s">
        <v>44</v>
      </c>
    </row>
    <row r="61" customFormat="false" ht="15" hidden="false" customHeight="false" outlineLevel="0" collapsed="false">
      <c r="C61" s="0" t="s">
        <v>45</v>
      </c>
    </row>
    <row r="63" customFormat="false" ht="15" hidden="false" customHeight="false" outlineLevel="0" collapsed="false">
      <c r="B63" s="1" t="s">
        <v>46</v>
      </c>
      <c r="C63" s="0" t="s">
        <v>47</v>
      </c>
    </row>
    <row r="66" customFormat="false" ht="15" hidden="false" customHeight="false" outlineLevel="0" collapsed="false">
      <c r="D66" s="0" t="s">
        <v>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/>
  <cols>
    <col collapsed="false" hidden="false" max="1" min="1" style="0" width="4.3265306122449"/>
    <col collapsed="false" hidden="false" max="2" min="2" style="0" width="9.16326530612245"/>
    <col collapsed="false" hidden="false" max="3" min="3" style="0" width="8.8265306122449"/>
    <col collapsed="false" hidden="false" max="4" min="4" style="0" width="10"/>
    <col collapsed="false" hidden="false" max="6" min="5" style="0" width="8.8265306122449"/>
    <col collapsed="false" hidden="false" max="7" min="7" style="0" width="4.3265306122449"/>
    <col collapsed="false" hidden="false" max="8" min="8" style="0" width="8.8265306122449"/>
    <col collapsed="false" hidden="false" max="9" min="9" style="0" width="16.8265306122449"/>
    <col collapsed="false" hidden="false" max="10" min="10" style="0" width="15.8316326530612"/>
    <col collapsed="false" hidden="false" max="11" min="11" style="0" width="3.5"/>
    <col collapsed="false" hidden="false" max="12" min="12" style="0" width="9.16326530612245"/>
    <col collapsed="false" hidden="false" max="13" min="13" style="0" width="16.3316326530612"/>
    <col collapsed="false" hidden="false" max="14" min="14" style="0" width="12.5"/>
    <col collapsed="false" hidden="false" max="16" min="15" style="0" width="9.66326530612245"/>
    <col collapsed="false" hidden="false" max="1025" min="17" style="0" width="8.8265306122449"/>
  </cols>
  <sheetData>
    <row r="1" customFormat="false" ht="38" hidden="false" customHeight="false" outlineLevel="0" collapsed="false">
      <c r="B1" s="2" t="s">
        <v>49</v>
      </c>
    </row>
    <row r="2" customFormat="false" ht="16" hidden="false" customHeight="false" outlineLevel="0" collapsed="false">
      <c r="D2" s="3" t="s">
        <v>50</v>
      </c>
      <c r="H2" s="1" t="s">
        <v>51</v>
      </c>
      <c r="L2" s="1" t="s">
        <v>52</v>
      </c>
    </row>
    <row r="3" customFormat="false" ht="16" hidden="false" customHeight="false" outlineLevel="0" collapsed="false">
      <c r="B3" s="4"/>
      <c r="C3" s="5"/>
      <c r="D3" s="5"/>
      <c r="E3" s="5"/>
      <c r="F3" s="6"/>
      <c r="H3" s="7" t="s">
        <v>53</v>
      </c>
      <c r="I3" s="7" t="s">
        <v>54</v>
      </c>
      <c r="J3" s="7" t="s">
        <v>55</v>
      </c>
      <c r="L3" s="7" t="s">
        <v>53</v>
      </c>
      <c r="M3" s="7" t="s">
        <v>54</v>
      </c>
      <c r="N3" s="7" t="s">
        <v>55</v>
      </c>
    </row>
    <row r="4" customFormat="false" ht="16" hidden="false" customHeight="false" outlineLevel="0" collapsed="false">
      <c r="B4" s="8"/>
      <c r="C4" s="9" t="s">
        <v>56</v>
      </c>
      <c r="D4" s="10"/>
      <c r="E4" s="11" t="n">
        <v>70</v>
      </c>
      <c r="F4" s="12"/>
      <c r="H4" s="13" t="n">
        <v>70</v>
      </c>
      <c r="I4" s="13" t="s">
        <v>57</v>
      </c>
      <c r="J4" s="13" t="s">
        <v>58</v>
      </c>
      <c r="L4" s="13" t="n">
        <v>34</v>
      </c>
      <c r="M4" s="13" t="s">
        <v>59</v>
      </c>
      <c r="N4" s="13" t="s">
        <v>60</v>
      </c>
    </row>
    <row r="5" customFormat="false" ht="16" hidden="false" customHeight="false" outlineLevel="0" collapsed="false">
      <c r="B5" s="8"/>
      <c r="C5" s="9"/>
      <c r="D5" s="10"/>
      <c r="E5" s="10"/>
      <c r="F5" s="12"/>
      <c r="H5" s="13" t="n">
        <v>60</v>
      </c>
      <c r="I5" s="13" t="s">
        <v>57</v>
      </c>
      <c r="J5" s="13" t="s">
        <v>61</v>
      </c>
      <c r="L5" s="13" t="n">
        <v>32</v>
      </c>
      <c r="M5" s="13" t="s">
        <v>59</v>
      </c>
      <c r="N5" s="13" t="s">
        <v>62</v>
      </c>
    </row>
    <row r="6" customFormat="false" ht="16" hidden="false" customHeight="false" outlineLevel="0" collapsed="false">
      <c r="B6" s="8"/>
      <c r="C6" s="9" t="s">
        <v>63</v>
      </c>
      <c r="D6" s="10"/>
      <c r="E6" s="11" t="n">
        <v>19</v>
      </c>
      <c r="F6" s="12"/>
      <c r="H6" s="13" t="n">
        <v>55</v>
      </c>
      <c r="I6" s="13" t="s">
        <v>57</v>
      </c>
      <c r="J6" s="13" t="s">
        <v>64</v>
      </c>
      <c r="L6" s="13" t="n">
        <v>30</v>
      </c>
      <c r="M6" s="13" t="s">
        <v>59</v>
      </c>
      <c r="N6" s="13" t="s">
        <v>65</v>
      </c>
    </row>
    <row r="7" customFormat="false" ht="16" hidden="false" customHeight="false" outlineLevel="0" collapsed="false">
      <c r="B7" s="8"/>
      <c r="C7" s="9"/>
      <c r="D7" s="10"/>
      <c r="E7" s="10"/>
      <c r="F7" s="12"/>
      <c r="H7" s="13" t="n">
        <v>50</v>
      </c>
      <c r="I7" s="13" t="s">
        <v>57</v>
      </c>
      <c r="J7" s="13" t="s">
        <v>66</v>
      </c>
      <c r="L7" s="13" t="n">
        <v>28</v>
      </c>
      <c r="M7" s="13" t="s">
        <v>59</v>
      </c>
      <c r="N7" s="13" t="s">
        <v>67</v>
      </c>
    </row>
    <row r="8" customFormat="false" ht="16" hidden="false" customHeight="false" outlineLevel="0" collapsed="false">
      <c r="B8" s="8"/>
      <c r="C8" s="9" t="s">
        <v>68</v>
      </c>
      <c r="D8" s="10"/>
      <c r="E8" s="11" t="n">
        <v>132</v>
      </c>
      <c r="F8" s="12"/>
      <c r="H8" s="13" t="n">
        <v>46</v>
      </c>
      <c r="I8" s="13" t="s">
        <v>57</v>
      </c>
      <c r="J8" s="13" t="s">
        <v>69</v>
      </c>
      <c r="L8" s="13" t="n">
        <v>26</v>
      </c>
      <c r="M8" s="13" t="s">
        <v>59</v>
      </c>
      <c r="N8" s="13" t="s">
        <v>70</v>
      </c>
    </row>
    <row r="9" customFormat="false" ht="16" hidden="false" customHeight="false" outlineLevel="0" collapsed="false">
      <c r="B9" s="14"/>
      <c r="C9" s="15"/>
      <c r="D9" s="15"/>
      <c r="E9" s="15"/>
      <c r="F9" s="16"/>
      <c r="H9" s="17" t="n">
        <v>60</v>
      </c>
      <c r="I9" s="17" t="s">
        <v>71</v>
      </c>
      <c r="J9" s="17" t="s">
        <v>72</v>
      </c>
      <c r="L9" s="13" t="n">
        <v>24</v>
      </c>
      <c r="M9" s="13" t="s">
        <v>59</v>
      </c>
      <c r="N9" s="13" t="s">
        <v>73</v>
      </c>
    </row>
    <row r="10" customFormat="false" ht="15" hidden="false" customHeight="false" outlineLevel="0" collapsed="false">
      <c r="H10" s="17" t="n">
        <v>55</v>
      </c>
      <c r="I10" s="17" t="s">
        <v>71</v>
      </c>
      <c r="J10" s="17" t="s">
        <v>74</v>
      </c>
      <c r="L10" s="13" t="n">
        <v>22</v>
      </c>
      <c r="M10" s="13" t="s">
        <v>59</v>
      </c>
      <c r="N10" s="13" t="s">
        <v>75</v>
      </c>
    </row>
    <row r="11" customFormat="false" ht="16" hidden="false" customHeight="false" outlineLevel="0" collapsed="false">
      <c r="C11" s="18"/>
      <c r="D11" s="3" t="s">
        <v>76</v>
      </c>
      <c r="H11" s="17" t="n">
        <v>50</v>
      </c>
      <c r="I11" s="17" t="s">
        <v>71</v>
      </c>
      <c r="J11" s="17" t="s">
        <v>77</v>
      </c>
      <c r="L11" s="13" t="n">
        <v>20</v>
      </c>
      <c r="M11" s="13" t="s">
        <v>59</v>
      </c>
      <c r="N11" s="13" t="s">
        <v>78</v>
      </c>
    </row>
    <row r="12" customFormat="false" ht="16" hidden="false" customHeight="false" outlineLevel="0" collapsed="false">
      <c r="B12" s="19"/>
      <c r="C12" s="20"/>
      <c r="D12" s="21" t="s">
        <v>79</v>
      </c>
      <c r="E12" s="20"/>
      <c r="F12" s="22"/>
      <c r="H12" s="13" t="n">
        <v>55</v>
      </c>
      <c r="I12" s="13" t="s">
        <v>80</v>
      </c>
      <c r="J12" s="13" t="s">
        <v>81</v>
      </c>
      <c r="L12" s="23" t="n">
        <v>26</v>
      </c>
      <c r="M12" s="17" t="s">
        <v>82</v>
      </c>
      <c r="N12" s="17" t="s">
        <v>83</v>
      </c>
    </row>
    <row r="13" customFormat="false" ht="16" hidden="false" customHeight="false" outlineLevel="0" collapsed="false">
      <c r="B13" s="24"/>
      <c r="C13" s="25" t="n">
        <f aca="false">'Calculation Sheet'!C42</f>
        <v>472.94608107924</v>
      </c>
      <c r="D13" s="26" t="s">
        <v>84</v>
      </c>
      <c r="E13" s="25" t="n">
        <f aca="false">C13/25.4</f>
        <v>18.6199244519386</v>
      </c>
      <c r="F13" s="27" t="s">
        <v>85</v>
      </c>
      <c r="H13" s="13" t="n">
        <v>50</v>
      </c>
      <c r="I13" s="13" t="s">
        <v>80</v>
      </c>
      <c r="J13" s="13" t="s">
        <v>86</v>
      </c>
      <c r="L13" s="17" t="n">
        <v>24</v>
      </c>
      <c r="M13" s="17" t="s">
        <v>82</v>
      </c>
      <c r="N13" s="17" t="s">
        <v>87</v>
      </c>
    </row>
    <row r="14" customFormat="false" ht="15" hidden="false" customHeight="false" outlineLevel="0" collapsed="false">
      <c r="B14" s="24"/>
      <c r="C14" s="26"/>
      <c r="D14" s="26"/>
      <c r="E14" s="26"/>
      <c r="F14" s="27"/>
      <c r="G14" s="28"/>
      <c r="H14" s="13" t="n">
        <v>46</v>
      </c>
      <c r="I14" s="13" t="s">
        <v>80</v>
      </c>
      <c r="J14" s="13" t="s">
        <v>88</v>
      </c>
      <c r="L14" s="17" t="n">
        <v>22</v>
      </c>
      <c r="M14" s="17" t="s">
        <v>82</v>
      </c>
      <c r="N14" s="17" t="s">
        <v>89</v>
      </c>
    </row>
    <row r="15" customFormat="false" ht="16" hidden="false" customHeight="false" outlineLevel="0" collapsed="false">
      <c r="B15" s="24"/>
      <c r="C15" s="26"/>
      <c r="D15" s="29" t="s">
        <v>90</v>
      </c>
      <c r="E15" s="26"/>
      <c r="F15" s="27"/>
      <c r="G15" s="28"/>
      <c r="H15" s="13" t="n">
        <v>42</v>
      </c>
      <c r="I15" s="13" t="s">
        <v>80</v>
      </c>
      <c r="J15" s="13" t="s">
        <v>91</v>
      </c>
      <c r="L15" s="13" t="n">
        <v>28</v>
      </c>
      <c r="M15" s="13" t="s">
        <v>92</v>
      </c>
      <c r="N15" s="13" t="s">
        <v>93</v>
      </c>
    </row>
    <row r="16" customFormat="false" ht="16" hidden="false" customHeight="false" outlineLevel="0" collapsed="false">
      <c r="B16" s="24"/>
      <c r="D16" s="30" t="n">
        <f aca="false">'Calculation Sheet'!C45</f>
        <v>3.68421052631579</v>
      </c>
      <c r="E16" s="31"/>
      <c r="F16" s="27"/>
      <c r="G16" s="28"/>
      <c r="H16" s="13" t="n">
        <v>39</v>
      </c>
      <c r="I16" s="13" t="s">
        <v>80</v>
      </c>
      <c r="J16" s="13" t="s">
        <v>94</v>
      </c>
      <c r="L16" s="17" t="n">
        <v>26</v>
      </c>
      <c r="M16" s="17" t="s">
        <v>95</v>
      </c>
      <c r="N16" s="17" t="s">
        <v>96</v>
      </c>
    </row>
    <row r="17" customFormat="false" ht="15" hidden="false" customHeight="false" outlineLevel="0" collapsed="false">
      <c r="B17" s="24"/>
      <c r="C17" s="26"/>
      <c r="D17" s="26"/>
      <c r="E17" s="26"/>
      <c r="F17" s="27"/>
      <c r="G17" s="28"/>
      <c r="H17" s="17" t="n">
        <v>26</v>
      </c>
      <c r="I17" s="17" t="s">
        <v>97</v>
      </c>
      <c r="J17" s="17" t="s">
        <v>98</v>
      </c>
      <c r="L17" s="17" t="n">
        <v>24</v>
      </c>
      <c r="M17" s="17" t="s">
        <v>95</v>
      </c>
      <c r="N17" s="17" t="s">
        <v>99</v>
      </c>
    </row>
    <row r="18" customFormat="false" ht="16" hidden="false" customHeight="false" outlineLevel="0" collapsed="false">
      <c r="B18" s="24"/>
      <c r="C18" s="32"/>
      <c r="D18" s="29" t="s">
        <v>100</v>
      </c>
      <c r="E18" s="32"/>
      <c r="F18" s="27"/>
      <c r="G18" s="28"/>
      <c r="H18" s="17" t="n">
        <v>24</v>
      </c>
      <c r="I18" s="17" t="s">
        <v>97</v>
      </c>
      <c r="J18" s="17" t="s">
        <v>101</v>
      </c>
      <c r="L18" s="17" t="n">
        <v>22</v>
      </c>
      <c r="M18" s="17" t="s">
        <v>95</v>
      </c>
      <c r="N18" s="17" t="s">
        <v>102</v>
      </c>
    </row>
    <row r="19" customFormat="false" ht="16" hidden="false" customHeight="false" outlineLevel="0" collapsed="false">
      <c r="B19" s="24"/>
      <c r="C19" s="25" t="n">
        <f aca="false">'Calculation Sheet'!D40</f>
        <v>462.94608107924</v>
      </c>
      <c r="D19" s="26" t="s">
        <v>84</v>
      </c>
      <c r="E19" s="25" t="n">
        <f aca="false">C19/25.4</f>
        <v>18.226223664537</v>
      </c>
      <c r="F19" s="27" t="s">
        <v>85</v>
      </c>
      <c r="G19" s="28"/>
      <c r="H19" s="17" t="n">
        <v>22</v>
      </c>
      <c r="I19" s="17" t="s">
        <v>97</v>
      </c>
      <c r="J19" s="17" t="s">
        <v>103</v>
      </c>
      <c r="L19" s="13" t="n">
        <v>28</v>
      </c>
      <c r="M19" s="13" t="s">
        <v>104</v>
      </c>
      <c r="N19" s="13" t="s">
        <v>105</v>
      </c>
    </row>
    <row r="20" customFormat="false" ht="15" hidden="false" customHeight="false" outlineLevel="0" collapsed="false">
      <c r="B20" s="24"/>
      <c r="C20" s="26"/>
      <c r="D20" s="26"/>
      <c r="E20" s="26"/>
      <c r="F20" s="27"/>
      <c r="G20" s="28"/>
      <c r="H20" s="13" t="n">
        <v>32</v>
      </c>
      <c r="I20" s="13" t="s">
        <v>106</v>
      </c>
      <c r="J20" s="13" t="s">
        <v>107</v>
      </c>
      <c r="L20" s="13" t="n">
        <v>26</v>
      </c>
      <c r="M20" s="13" t="s">
        <v>104</v>
      </c>
      <c r="N20" s="13" t="s">
        <v>108</v>
      </c>
    </row>
    <row r="21" customFormat="false" ht="16" hidden="false" customHeight="false" outlineLevel="0" collapsed="false">
      <c r="B21" s="24"/>
      <c r="C21" s="32"/>
      <c r="D21" s="29" t="s">
        <v>109</v>
      </c>
      <c r="E21" s="32"/>
      <c r="F21" s="27"/>
      <c r="G21" s="28"/>
      <c r="I21" s="23" t="s">
        <v>110</v>
      </c>
      <c r="L21" s="13" t="n">
        <v>24</v>
      </c>
      <c r="M21" s="13" t="s">
        <v>104</v>
      </c>
      <c r="N21" s="13" t="s">
        <v>111</v>
      </c>
    </row>
    <row r="22" customFormat="false" ht="16" hidden="false" customHeight="false" outlineLevel="0" collapsed="false">
      <c r="B22" s="24"/>
      <c r="C22" s="25" t="n">
        <f aca="false">'Calculation Sheet'!E40</f>
        <v>474.94608107924</v>
      </c>
      <c r="D22" s="26" t="s">
        <v>84</v>
      </c>
      <c r="E22" s="25" t="n">
        <f aca="false">C22/25.4</f>
        <v>18.6986646094189</v>
      </c>
      <c r="F22" s="27" t="s">
        <v>85</v>
      </c>
      <c r="G22" s="32"/>
      <c r="L22" s="17" t="n">
        <v>24</v>
      </c>
      <c r="M22" s="17" t="s">
        <v>112</v>
      </c>
      <c r="N22" s="17" t="s">
        <v>113</v>
      </c>
    </row>
    <row r="23" customFormat="false" ht="16" hidden="false" customHeight="false" outlineLevel="0" collapsed="false">
      <c r="B23" s="33"/>
      <c r="C23" s="34"/>
      <c r="D23" s="34"/>
      <c r="E23" s="34"/>
      <c r="F23" s="35"/>
      <c r="G23" s="28"/>
      <c r="H23" s="1" t="s">
        <v>114</v>
      </c>
      <c r="L23" s="17" t="n">
        <v>22</v>
      </c>
      <c r="M23" s="17" t="s">
        <v>112</v>
      </c>
      <c r="N23" s="17" t="s">
        <v>115</v>
      </c>
    </row>
    <row r="24" customFormat="false" ht="15" hidden="false" customHeight="false" outlineLevel="0" collapsed="false">
      <c r="G24" s="28"/>
      <c r="H24" s="36" t="s">
        <v>53</v>
      </c>
      <c r="I24" s="36" t="s">
        <v>116</v>
      </c>
      <c r="J24" s="36" t="s">
        <v>55</v>
      </c>
      <c r="L24" s="13" t="n">
        <v>22</v>
      </c>
      <c r="M24" s="13" t="s">
        <v>117</v>
      </c>
      <c r="N24" s="13" t="s">
        <v>118</v>
      </c>
    </row>
    <row r="25" customFormat="false" ht="16" hidden="false" customHeight="false" outlineLevel="0" collapsed="false">
      <c r="D25" s="3" t="s">
        <v>119</v>
      </c>
      <c r="G25" s="32"/>
      <c r="H25" s="37" t="n">
        <v>122</v>
      </c>
      <c r="I25" s="17" t="s">
        <v>120</v>
      </c>
      <c r="J25" s="17" t="s">
        <v>121</v>
      </c>
      <c r="L25" s="17" t="n">
        <v>22</v>
      </c>
      <c r="M25" s="17" t="s">
        <v>122</v>
      </c>
      <c r="N25" s="17" t="s">
        <v>123</v>
      </c>
    </row>
    <row r="26" customFormat="false" ht="16" hidden="false" customHeight="false" outlineLevel="0" collapsed="false">
      <c r="B26" s="4"/>
      <c r="C26" s="5"/>
      <c r="D26" s="5"/>
      <c r="E26" s="5"/>
      <c r="F26" s="6"/>
      <c r="G26" s="32"/>
      <c r="H26" s="37" t="n">
        <v>118</v>
      </c>
      <c r="I26" s="17" t="s">
        <v>124</v>
      </c>
      <c r="J26" s="17" t="s">
        <v>125</v>
      </c>
      <c r="L26" s="17" t="n">
        <v>20</v>
      </c>
      <c r="M26" s="17" t="s">
        <v>122</v>
      </c>
      <c r="N26" s="17" t="s">
        <v>126</v>
      </c>
    </row>
    <row r="27" customFormat="false" ht="16" hidden="false" customHeight="false" outlineLevel="0" collapsed="false">
      <c r="B27" s="8"/>
      <c r="C27" s="10"/>
      <c r="D27" s="38" t="s">
        <v>127</v>
      </c>
      <c r="E27" s="11" t="n">
        <v>50</v>
      </c>
      <c r="F27" s="12"/>
      <c r="G27" s="32"/>
      <c r="H27" s="37" t="n">
        <v>115</v>
      </c>
      <c r="I27" s="17" t="s">
        <v>128</v>
      </c>
      <c r="J27" s="17" t="s">
        <v>129</v>
      </c>
      <c r="L27" s="17" t="n">
        <v>19</v>
      </c>
      <c r="M27" s="17" t="s">
        <v>122</v>
      </c>
      <c r="N27" s="17" t="s">
        <v>130</v>
      </c>
    </row>
    <row r="28" customFormat="false" ht="16" hidden="false" customHeight="false" outlineLevel="0" collapsed="false">
      <c r="B28" s="8"/>
      <c r="C28" s="10"/>
      <c r="D28" s="10"/>
      <c r="E28" s="10"/>
      <c r="F28" s="12"/>
      <c r="G28" s="32"/>
      <c r="H28" s="37" t="n">
        <v>113</v>
      </c>
      <c r="I28" s="17" t="s">
        <v>131</v>
      </c>
      <c r="J28" s="17" t="s">
        <v>132</v>
      </c>
      <c r="L28" s="39" t="n">
        <v>22</v>
      </c>
      <c r="M28" s="39" t="s">
        <v>133</v>
      </c>
      <c r="N28" s="39" t="s">
        <v>134</v>
      </c>
    </row>
    <row r="29" customFormat="false" ht="16" hidden="false" customHeight="false" outlineLevel="0" collapsed="false">
      <c r="B29" s="8"/>
      <c r="C29" s="10"/>
      <c r="D29" s="38" t="s">
        <v>135</v>
      </c>
      <c r="E29" s="11" t="n">
        <v>25</v>
      </c>
      <c r="F29" s="12"/>
      <c r="G29" s="32"/>
      <c r="L29" s="40" t="n">
        <v>22</v>
      </c>
      <c r="M29" s="40" t="s">
        <v>136</v>
      </c>
      <c r="N29" s="40" t="s">
        <v>137</v>
      </c>
    </row>
    <row r="30" customFormat="false" ht="16" hidden="false" customHeight="false" outlineLevel="0" collapsed="false">
      <c r="B30" s="8"/>
      <c r="C30" s="10"/>
      <c r="D30" s="10"/>
      <c r="E30" s="10"/>
      <c r="F30" s="12"/>
      <c r="G30" s="32"/>
      <c r="H30" s="1" t="s">
        <v>138</v>
      </c>
      <c r="L30" s="13" t="n">
        <v>21</v>
      </c>
      <c r="M30" s="13" t="s">
        <v>139</v>
      </c>
      <c r="N30" s="13" t="s">
        <v>140</v>
      </c>
    </row>
    <row r="31" customFormat="false" ht="16" hidden="false" customHeight="false" outlineLevel="0" collapsed="false">
      <c r="B31" s="8"/>
      <c r="C31" s="10"/>
      <c r="D31" s="38" t="s">
        <v>141</v>
      </c>
      <c r="E31" s="41" t="n">
        <f aca="false">E27/E29</f>
        <v>2</v>
      </c>
      <c r="F31" s="12"/>
      <c r="G31" s="32"/>
      <c r="H31" s="7" t="s">
        <v>53</v>
      </c>
      <c r="I31" s="7" t="s">
        <v>116</v>
      </c>
      <c r="J31" s="7" t="s">
        <v>55</v>
      </c>
      <c r="L31" s="13" t="n">
        <v>19</v>
      </c>
      <c r="M31" s="13" t="s">
        <v>139</v>
      </c>
      <c r="N31" s="13" t="s">
        <v>142</v>
      </c>
    </row>
    <row r="32" customFormat="false" ht="16" hidden="false" customHeight="false" outlineLevel="0" collapsed="false">
      <c r="B32" s="14"/>
      <c r="C32" s="15"/>
      <c r="D32" s="15"/>
      <c r="E32" s="15"/>
      <c r="F32" s="16"/>
      <c r="G32" s="32"/>
      <c r="H32" s="37" t="n">
        <v>132</v>
      </c>
      <c r="I32" s="17" t="s">
        <v>143</v>
      </c>
      <c r="J32" s="17" t="s">
        <v>144</v>
      </c>
    </row>
    <row r="33" customFormat="false" ht="15" hidden="false" customHeight="false" outlineLevel="0" collapsed="false">
      <c r="C33" s="32"/>
      <c r="D33" s="32"/>
      <c r="E33" s="32"/>
      <c r="F33" s="32"/>
      <c r="G33" s="32"/>
      <c r="H33" s="37" t="n">
        <v>125</v>
      </c>
      <c r="I33" s="17" t="s">
        <v>145</v>
      </c>
      <c r="J33" s="17" t="s">
        <v>146</v>
      </c>
    </row>
    <row r="34" customFormat="false" ht="15" hidden="false" customHeight="false" outlineLevel="0" collapsed="false">
      <c r="B34" s="0" t="s">
        <v>147</v>
      </c>
      <c r="H34" s="37" t="n">
        <v>122</v>
      </c>
      <c r="I34" s="17" t="s">
        <v>120</v>
      </c>
      <c r="J34" s="17" t="s">
        <v>121</v>
      </c>
    </row>
    <row r="35" customFormat="false" ht="15" hidden="false" customHeight="false" outlineLevel="0" collapsed="false">
      <c r="B35" s="0" t="s">
        <v>148</v>
      </c>
      <c r="H35" s="37" t="n">
        <v>120</v>
      </c>
      <c r="I35" s="17" t="s">
        <v>149</v>
      </c>
      <c r="J35" s="17" t="s">
        <v>150</v>
      </c>
    </row>
    <row r="36" customFormat="false" ht="15" hidden="false" customHeight="false" outlineLevel="0" collapsed="false">
      <c r="B36" s="0" t="s">
        <v>151</v>
      </c>
      <c r="H36" s="37" t="n">
        <v>118</v>
      </c>
      <c r="I36" s="17" t="s">
        <v>124</v>
      </c>
      <c r="J36" s="17" t="s">
        <v>125</v>
      </c>
    </row>
    <row r="37" customFormat="false" ht="15" hidden="false" customHeight="false" outlineLevel="0" collapsed="false">
      <c r="H37" s="37" t="n">
        <v>115</v>
      </c>
      <c r="I37" s="17" t="s">
        <v>128</v>
      </c>
      <c r="J37" s="17" t="s">
        <v>129</v>
      </c>
    </row>
    <row r="38" customFormat="false" ht="15" hidden="false" customHeight="false" outlineLevel="0" collapsed="false">
      <c r="H38" s="37" t="n">
        <v>113</v>
      </c>
      <c r="I38" s="17" t="s">
        <v>131</v>
      </c>
      <c r="J38" s="17" t="s">
        <v>132</v>
      </c>
    </row>
    <row r="39" customFormat="false" ht="15" hidden="false" customHeight="false" outlineLevel="0" collapsed="false">
      <c r="H39" s="37" t="n">
        <v>111</v>
      </c>
      <c r="I39" s="37" t="s">
        <v>152</v>
      </c>
      <c r="J39" s="17" t="s">
        <v>153</v>
      </c>
    </row>
    <row r="40" customFormat="false" ht="15" hidden="false" customHeight="false" outlineLevel="0" collapsed="false">
      <c r="H40" s="42" t="n">
        <v>108</v>
      </c>
      <c r="I40" s="42" t="s">
        <v>154</v>
      </c>
      <c r="J40" s="43" t="s">
        <v>155</v>
      </c>
    </row>
    <row r="41" customFormat="false" ht="15" hidden="false" customHeight="false" outlineLevel="0" collapsed="false">
      <c r="I41" s="44" t="s">
        <v>156</v>
      </c>
    </row>
  </sheetData>
  <dataValidations count="3">
    <dataValidation allowBlank="true" operator="between" showDropDown="false" showErrorMessage="true" showInputMessage="true" sqref="E4" type="list">
      <formula1>CTFront</formula1>
      <formula2>0</formula2>
    </dataValidation>
    <dataValidation allowBlank="true" operator="between" showDropDown="false" showErrorMessage="true" showInputMessage="true" sqref="E6" type="list">
      <formula1>CTRear</formula1>
      <formula2>0</formula2>
    </dataValidation>
    <dataValidation allowBlank="true" operator="between" showDropDown="false" showErrorMessage="true" showInputMessage="true" sqref="E8" type="list">
      <formula1>Belts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/>
  <cols>
    <col collapsed="false" hidden="false" max="1" min="1" style="0" width="4.3265306122449"/>
    <col collapsed="false" hidden="false" max="3" min="2" style="0" width="8.8265306122449"/>
    <col collapsed="false" hidden="false" max="4" min="4" style="0" width="10"/>
    <col collapsed="false" hidden="false" max="5" min="5" style="0" width="9.16326530612245"/>
    <col collapsed="false" hidden="false" max="6" min="6" style="0" width="8.8265306122449"/>
    <col collapsed="false" hidden="false" max="7" min="7" style="0" width="4.3265306122449"/>
    <col collapsed="false" hidden="false" max="8" min="8" style="0" width="9.16326530612245"/>
    <col collapsed="false" hidden="false" max="9" min="9" style="0" width="15.4948979591837"/>
    <col collapsed="false" hidden="false" max="10" min="10" style="0" width="18.1632653061224"/>
    <col collapsed="false" hidden="false" max="11" min="11" style="0" width="4.83163265306122"/>
    <col collapsed="false" hidden="false" max="12" min="12" style="0" width="9.16326530612245"/>
    <col collapsed="false" hidden="false" max="13" min="13" style="0" width="10.3316326530612"/>
    <col collapsed="false" hidden="false" max="14" min="14" style="0" width="13.3265306122449"/>
    <col collapsed="false" hidden="false" max="15" min="15" style="0" width="12.3316326530612"/>
    <col collapsed="false" hidden="false" max="16" min="16" style="0" width="9.66326530612245"/>
    <col collapsed="false" hidden="false" max="19" min="17" style="0" width="8.8265306122449"/>
    <col collapsed="false" hidden="false" max="21" min="20" style="0" width="12.3316326530612"/>
    <col collapsed="false" hidden="false" max="1025" min="22" style="0" width="8.8265306122449"/>
  </cols>
  <sheetData>
    <row r="1" customFormat="false" ht="38" hidden="false" customHeight="false" outlineLevel="0" collapsed="false">
      <c r="B1" s="2" t="s">
        <v>157</v>
      </c>
    </row>
    <row r="2" customFormat="false" ht="16" hidden="false" customHeight="false" outlineLevel="0" collapsed="false">
      <c r="D2" s="45" t="s">
        <v>50</v>
      </c>
      <c r="H2" s="46" t="s">
        <v>158</v>
      </c>
      <c r="I2" s="47"/>
      <c r="J2" s="47"/>
      <c r="L2" s="48" t="s">
        <v>159</v>
      </c>
      <c r="M2" s="49"/>
      <c r="N2" s="3" t="s">
        <v>160</v>
      </c>
    </row>
    <row r="3" customFormat="false" ht="16" hidden="false" customHeight="false" outlineLevel="0" collapsed="false">
      <c r="B3" s="4"/>
      <c r="C3" s="5"/>
      <c r="D3" s="5"/>
      <c r="E3" s="5"/>
      <c r="F3" s="6"/>
      <c r="H3" s="7" t="s">
        <v>53</v>
      </c>
      <c r="I3" s="7" t="s">
        <v>54</v>
      </c>
      <c r="J3" s="7" t="s">
        <v>55</v>
      </c>
      <c r="L3" s="7" t="s">
        <v>53</v>
      </c>
      <c r="M3" s="7" t="s">
        <v>116</v>
      </c>
      <c r="N3" s="7" t="s">
        <v>55</v>
      </c>
    </row>
    <row r="4" customFormat="false" ht="16" hidden="false" customHeight="false" outlineLevel="0" collapsed="false">
      <c r="B4" s="8"/>
      <c r="C4" s="50" t="s">
        <v>56</v>
      </c>
      <c r="D4" s="10"/>
      <c r="E4" s="11" t="n">
        <v>60</v>
      </c>
      <c r="F4" s="12"/>
      <c r="H4" s="13" t="n">
        <v>60</v>
      </c>
      <c r="I4" s="13" t="s">
        <v>57</v>
      </c>
      <c r="J4" s="13" t="s">
        <v>161</v>
      </c>
      <c r="L4" s="37" t="n">
        <v>125</v>
      </c>
      <c r="M4" s="17" t="s">
        <v>145</v>
      </c>
      <c r="N4" s="17" t="s">
        <v>162</v>
      </c>
    </row>
    <row r="5" customFormat="false" ht="16" hidden="false" customHeight="false" outlineLevel="0" collapsed="false">
      <c r="B5" s="8"/>
      <c r="C5" s="9"/>
      <c r="D5" s="10"/>
      <c r="E5" s="10"/>
      <c r="F5" s="12"/>
      <c r="H5" s="13" t="n">
        <v>55</v>
      </c>
      <c r="I5" s="13" t="s">
        <v>57</v>
      </c>
      <c r="J5" s="13" t="s">
        <v>163</v>
      </c>
      <c r="L5" s="37" t="n">
        <v>122</v>
      </c>
      <c r="M5" s="17" t="s">
        <v>120</v>
      </c>
      <c r="N5" s="17" t="s">
        <v>164</v>
      </c>
    </row>
    <row r="6" customFormat="false" ht="16" hidden="false" customHeight="false" outlineLevel="0" collapsed="false">
      <c r="B6" s="8"/>
      <c r="C6" s="50" t="s">
        <v>63</v>
      </c>
      <c r="D6" s="10"/>
      <c r="E6" s="11" t="n">
        <v>26</v>
      </c>
      <c r="F6" s="12"/>
      <c r="H6" s="13" t="n">
        <v>50</v>
      </c>
      <c r="I6" s="13" t="s">
        <v>57</v>
      </c>
      <c r="J6" s="13" t="s">
        <v>165</v>
      </c>
      <c r="L6" s="37" t="n">
        <v>120</v>
      </c>
      <c r="M6" s="17" t="s">
        <v>149</v>
      </c>
      <c r="N6" s="17" t="s">
        <v>166</v>
      </c>
    </row>
    <row r="7" customFormat="false" ht="16" hidden="false" customHeight="false" outlineLevel="0" collapsed="false">
      <c r="B7" s="8"/>
      <c r="C7" s="9"/>
      <c r="D7" s="10"/>
      <c r="E7" s="10"/>
      <c r="F7" s="12"/>
      <c r="H7" s="13" t="n">
        <v>46</v>
      </c>
      <c r="I7" s="13" t="s">
        <v>57</v>
      </c>
      <c r="J7" s="51" t="s">
        <v>167</v>
      </c>
      <c r="L7" s="37" t="n">
        <v>118</v>
      </c>
      <c r="M7" s="17" t="s">
        <v>124</v>
      </c>
      <c r="N7" s="17" t="s">
        <v>168</v>
      </c>
    </row>
    <row r="8" customFormat="false" ht="16" hidden="false" customHeight="false" outlineLevel="0" collapsed="false">
      <c r="B8" s="8"/>
      <c r="C8" s="50" t="s">
        <v>68</v>
      </c>
      <c r="D8" s="10"/>
      <c r="E8" s="11" t="n">
        <v>125</v>
      </c>
      <c r="F8" s="12"/>
      <c r="H8" s="37" t="n">
        <v>55</v>
      </c>
      <c r="I8" s="37" t="s">
        <v>80</v>
      </c>
      <c r="J8" s="37" t="s">
        <v>169</v>
      </c>
      <c r="L8" s="37" t="n">
        <v>115</v>
      </c>
      <c r="M8" s="17" t="s">
        <v>128</v>
      </c>
      <c r="N8" s="17" t="s">
        <v>170</v>
      </c>
    </row>
    <row r="9" customFormat="false" ht="16" hidden="false" customHeight="false" outlineLevel="0" collapsed="false">
      <c r="B9" s="14"/>
      <c r="C9" s="15"/>
      <c r="D9" s="15"/>
      <c r="E9" s="15"/>
      <c r="F9" s="16"/>
      <c r="H9" s="37" t="n">
        <v>50</v>
      </c>
      <c r="I9" s="37" t="s">
        <v>80</v>
      </c>
      <c r="J9" s="37" t="s">
        <v>171</v>
      </c>
      <c r="L9" s="37" t="n">
        <v>113</v>
      </c>
      <c r="M9" s="17" t="s">
        <v>131</v>
      </c>
      <c r="N9" s="17" t="s">
        <v>172</v>
      </c>
    </row>
    <row r="10" customFormat="false" ht="15" hidden="false" customHeight="false" outlineLevel="0" collapsed="false">
      <c r="H10" s="37" t="n">
        <v>46</v>
      </c>
      <c r="I10" s="37" t="s">
        <v>80</v>
      </c>
      <c r="J10" s="37" t="s">
        <v>173</v>
      </c>
      <c r="L10" s="37" t="n">
        <v>111</v>
      </c>
      <c r="M10" s="37" t="s">
        <v>152</v>
      </c>
      <c r="N10" s="17" t="s">
        <v>174</v>
      </c>
    </row>
    <row r="11" customFormat="false" ht="16" hidden="false" customHeight="false" outlineLevel="0" collapsed="false">
      <c r="B11" s="18"/>
      <c r="D11" s="45" t="s">
        <v>76</v>
      </c>
      <c r="H11" s="1"/>
      <c r="L11" s="42" t="n">
        <v>108</v>
      </c>
      <c r="M11" s="42" t="s">
        <v>154</v>
      </c>
      <c r="N11" s="17" t="s">
        <v>175</v>
      </c>
    </row>
    <row r="12" customFormat="false" ht="16" hidden="false" customHeight="false" outlineLevel="0" collapsed="false">
      <c r="B12" s="19"/>
      <c r="C12" s="20"/>
      <c r="D12" s="21" t="s">
        <v>79</v>
      </c>
      <c r="E12" s="20"/>
      <c r="F12" s="22"/>
      <c r="H12" s="46" t="s">
        <v>176</v>
      </c>
      <c r="I12" s="47"/>
      <c r="J12" s="47"/>
      <c r="K12" s="47"/>
    </row>
    <row r="13" customFormat="false" ht="16" hidden="false" customHeight="false" outlineLevel="0" collapsed="false">
      <c r="B13" s="24"/>
      <c r="C13" s="25" t="n">
        <f aca="false">'Calculation Sheet'!G40</f>
        <v>447.158097016386</v>
      </c>
      <c r="D13" s="27" t="s">
        <v>84</v>
      </c>
      <c r="E13" s="25" t="n">
        <f aca="false">C13/25.4</f>
        <v>17.6046494888341</v>
      </c>
      <c r="F13" s="27" t="s">
        <v>85</v>
      </c>
      <c r="H13" s="7" t="s">
        <v>53</v>
      </c>
      <c r="I13" s="7" t="s">
        <v>54</v>
      </c>
      <c r="J13" s="7" t="s">
        <v>55</v>
      </c>
    </row>
    <row r="14" customFormat="false" ht="15" hidden="false" customHeight="false" outlineLevel="0" collapsed="false">
      <c r="B14" s="24"/>
      <c r="C14" s="26"/>
      <c r="D14" s="26"/>
      <c r="E14" s="26"/>
      <c r="F14" s="27"/>
      <c r="H14" s="13" t="s">
        <v>177</v>
      </c>
      <c r="I14" s="13" t="s">
        <v>178</v>
      </c>
      <c r="J14" s="13" t="s">
        <v>179</v>
      </c>
    </row>
    <row r="15" customFormat="false" ht="16" hidden="false" customHeight="false" outlineLevel="0" collapsed="false">
      <c r="B15" s="24"/>
      <c r="C15" s="26"/>
      <c r="D15" s="29" t="s">
        <v>90</v>
      </c>
      <c r="E15" s="26"/>
      <c r="F15" s="27"/>
      <c r="H15" s="13" t="s">
        <v>177</v>
      </c>
      <c r="I15" s="13" t="s">
        <v>178</v>
      </c>
      <c r="J15" s="13" t="s">
        <v>180</v>
      </c>
      <c r="L15" s="52"/>
      <c r="M15" s="53"/>
      <c r="N15" s="45"/>
    </row>
    <row r="16" customFormat="false" ht="16" hidden="false" customHeight="false" outlineLevel="0" collapsed="false">
      <c r="B16" s="24"/>
      <c r="D16" s="30" t="n">
        <f aca="false">'Calculation Sheet'!G43</f>
        <v>2.30769230769231</v>
      </c>
      <c r="E16" s="31"/>
      <c r="F16" s="27"/>
      <c r="H16" s="13" t="s">
        <v>177</v>
      </c>
      <c r="I16" s="13" t="s">
        <v>178</v>
      </c>
      <c r="J16" s="13" t="s">
        <v>181</v>
      </c>
      <c r="L16" s="44"/>
      <c r="M16" s="44"/>
      <c r="N16" s="44"/>
    </row>
    <row r="17" customFormat="false" ht="15" hidden="false" customHeight="false" outlineLevel="0" collapsed="false">
      <c r="B17" s="24"/>
      <c r="C17" s="26"/>
      <c r="D17" s="54"/>
      <c r="E17" s="26"/>
      <c r="F17" s="27"/>
      <c r="H17" s="37" t="n">
        <v>24</v>
      </c>
      <c r="I17" s="17" t="s">
        <v>95</v>
      </c>
      <c r="J17" s="17" t="s">
        <v>182</v>
      </c>
      <c r="L17" s="44"/>
      <c r="M17" s="44"/>
      <c r="N17" s="44"/>
    </row>
    <row r="18" customFormat="false" ht="16" hidden="false" customHeight="false" outlineLevel="0" collapsed="false">
      <c r="B18" s="24"/>
      <c r="C18" s="26"/>
      <c r="D18" s="29" t="s">
        <v>183</v>
      </c>
      <c r="F18" s="27"/>
      <c r="H18" s="37" t="n">
        <v>22</v>
      </c>
      <c r="I18" s="17" t="s">
        <v>95</v>
      </c>
      <c r="J18" s="17" t="s">
        <v>184</v>
      </c>
      <c r="L18" s="44"/>
      <c r="M18" s="44"/>
      <c r="N18" s="44"/>
    </row>
    <row r="19" customFormat="false" ht="16" hidden="false" customHeight="false" outlineLevel="0" collapsed="false">
      <c r="B19" s="24"/>
      <c r="C19" s="25" t="n">
        <f aca="false">'Calculation Sheet'!H40</f>
        <v>437.158097016386</v>
      </c>
      <c r="D19" s="27" t="s">
        <v>84</v>
      </c>
      <c r="E19" s="25" t="n">
        <f aca="false">C19/25.4</f>
        <v>17.2109487014325</v>
      </c>
      <c r="F19" s="27" t="s">
        <v>85</v>
      </c>
      <c r="H19" s="37" t="n">
        <v>22</v>
      </c>
      <c r="I19" s="17" t="s">
        <v>95</v>
      </c>
      <c r="J19" s="17" t="s">
        <v>185</v>
      </c>
      <c r="L19" s="44"/>
      <c r="M19" s="44"/>
      <c r="N19" s="44"/>
    </row>
    <row r="20" customFormat="false" ht="15" hidden="false" customHeight="false" outlineLevel="0" collapsed="false">
      <c r="B20" s="24"/>
      <c r="C20" s="26"/>
      <c r="D20" s="26"/>
      <c r="E20" s="26"/>
      <c r="F20" s="27"/>
      <c r="H20" s="37" t="n">
        <v>20</v>
      </c>
      <c r="I20" s="17" t="s">
        <v>95</v>
      </c>
      <c r="J20" s="17" t="s">
        <v>186</v>
      </c>
      <c r="L20" s="44"/>
      <c r="M20" s="44"/>
      <c r="N20" s="44"/>
    </row>
    <row r="21" customFormat="false" ht="16" hidden="false" customHeight="false" outlineLevel="0" collapsed="false">
      <c r="B21" s="24"/>
      <c r="C21" s="26"/>
      <c r="D21" s="29" t="s">
        <v>109</v>
      </c>
      <c r="F21" s="27"/>
      <c r="H21" s="13" t="n">
        <v>26</v>
      </c>
      <c r="I21" s="13" t="s">
        <v>112</v>
      </c>
      <c r="J21" s="13" t="s">
        <v>187</v>
      </c>
      <c r="L21" s="44"/>
      <c r="M21" s="44"/>
      <c r="N21" s="44"/>
    </row>
    <row r="22" customFormat="false" ht="16" hidden="false" customHeight="false" outlineLevel="0" collapsed="false">
      <c r="B22" s="24"/>
      <c r="C22" s="25" t="n">
        <f aca="false">'Calculation Sheet'!I40</f>
        <v>449.158097016386</v>
      </c>
      <c r="D22" s="27" t="s">
        <v>84</v>
      </c>
      <c r="E22" s="25" t="n">
        <f aca="false">C22/25.4</f>
        <v>17.6833896463144</v>
      </c>
      <c r="F22" s="27" t="s">
        <v>85</v>
      </c>
      <c r="H22" s="13" t="n">
        <v>24</v>
      </c>
      <c r="I22" s="13" t="s">
        <v>112</v>
      </c>
      <c r="J22" s="13" t="s">
        <v>188</v>
      </c>
      <c r="L22" s="44"/>
      <c r="M22" s="44"/>
      <c r="N22" s="44"/>
    </row>
    <row r="23" customFormat="false" ht="16" hidden="false" customHeight="false" outlineLevel="0" collapsed="false">
      <c r="B23" s="33"/>
      <c r="C23" s="34"/>
      <c r="D23" s="34"/>
      <c r="E23" s="34"/>
      <c r="F23" s="35"/>
      <c r="H23" s="37" t="n">
        <v>22</v>
      </c>
      <c r="I23" s="17" t="s">
        <v>189</v>
      </c>
      <c r="J23" s="17" t="s">
        <v>190</v>
      </c>
      <c r="K23" s="47"/>
      <c r="L23" s="44"/>
      <c r="M23" s="44"/>
      <c r="N23" s="44"/>
    </row>
    <row r="24" customFormat="false" ht="15" hidden="false" customHeight="false" outlineLevel="0" collapsed="false">
      <c r="H24" s="0" t="s">
        <v>191</v>
      </c>
      <c r="I24" s="28"/>
      <c r="J24" s="28"/>
      <c r="L24" s="55"/>
      <c r="M24" s="55"/>
      <c r="N24" s="44"/>
    </row>
    <row r="25" customFormat="false" ht="16" hidden="false" customHeight="false" outlineLevel="0" collapsed="false">
      <c r="D25" s="3" t="s">
        <v>119</v>
      </c>
      <c r="L25" s="32"/>
    </row>
    <row r="26" customFormat="false" ht="16" hidden="false" customHeight="false" outlineLevel="0" collapsed="false">
      <c r="B26" s="4"/>
      <c r="C26" s="5"/>
      <c r="D26" s="5"/>
      <c r="E26" s="5"/>
      <c r="F26" s="6"/>
      <c r="G26" s="32"/>
      <c r="I26" s="52" t="s">
        <v>192</v>
      </c>
      <c r="L26" s="32"/>
    </row>
    <row r="27" customFormat="false" ht="16" hidden="false" customHeight="false" outlineLevel="0" collapsed="false">
      <c r="B27" s="8"/>
      <c r="C27" s="10"/>
      <c r="D27" s="38" t="s">
        <v>127</v>
      </c>
      <c r="E27" s="11" t="n">
        <v>50</v>
      </c>
      <c r="F27" s="12"/>
      <c r="G27" s="32"/>
      <c r="I27" s="7" t="s">
        <v>193</v>
      </c>
      <c r="J27" s="7" t="s">
        <v>55</v>
      </c>
    </row>
    <row r="28" customFormat="false" ht="16" hidden="false" customHeight="false" outlineLevel="0" collapsed="false">
      <c r="B28" s="8"/>
      <c r="C28" s="10"/>
      <c r="D28" s="10"/>
      <c r="E28" s="10"/>
      <c r="F28" s="12"/>
      <c r="G28" s="32"/>
      <c r="I28" s="17" t="s">
        <v>194</v>
      </c>
      <c r="J28" s="37" t="s">
        <v>195</v>
      </c>
    </row>
    <row r="29" customFormat="false" ht="16" hidden="false" customHeight="false" outlineLevel="0" collapsed="false">
      <c r="B29" s="8"/>
      <c r="C29" s="10"/>
      <c r="D29" s="38" t="s">
        <v>135</v>
      </c>
      <c r="E29" s="11" t="n">
        <v>25</v>
      </c>
      <c r="F29" s="12"/>
      <c r="G29" s="32"/>
    </row>
    <row r="30" customFormat="false" ht="16" hidden="false" customHeight="false" outlineLevel="0" collapsed="false">
      <c r="B30" s="8"/>
      <c r="C30" s="10"/>
      <c r="D30" s="10"/>
      <c r="E30" s="10"/>
      <c r="F30" s="12"/>
      <c r="G30" s="32"/>
      <c r="L30" s="32"/>
    </row>
    <row r="31" customFormat="false" ht="16" hidden="false" customHeight="false" outlineLevel="0" collapsed="false">
      <c r="B31" s="8"/>
      <c r="C31" s="10"/>
      <c r="D31" s="38" t="s">
        <v>141</v>
      </c>
      <c r="E31" s="41" t="n">
        <f aca="false">E27/E29</f>
        <v>2</v>
      </c>
      <c r="F31" s="12"/>
      <c r="G31" s="32"/>
      <c r="L31" s="32"/>
    </row>
    <row r="32" customFormat="false" ht="16" hidden="false" customHeight="false" outlineLevel="0" collapsed="false">
      <c r="B32" s="14"/>
      <c r="C32" s="15"/>
      <c r="D32" s="15"/>
      <c r="E32" s="15"/>
      <c r="F32" s="16"/>
      <c r="G32" s="32"/>
      <c r="L32" s="32"/>
    </row>
  </sheetData>
  <dataValidations count="3">
    <dataValidation allowBlank="true" operator="between" showDropDown="false" showErrorMessage="true" showInputMessage="true" sqref="E8" type="list">
      <formula1>CDCBelts</formula1>
      <formula2>0</formula2>
    </dataValidation>
    <dataValidation allowBlank="true" operator="between" showDropDown="false" showErrorMessage="true" showInputMessage="true" sqref="E6" type="list">
      <formula1>Rear</formula1>
      <formula2>0</formula2>
    </dataValidation>
    <dataValidation allowBlank="true" operator="between" showDropDown="false" showErrorMessage="true" showInputMessage="true" sqref="E4" type="list">
      <formula1>CDCFront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5"/>
  <cols>
    <col collapsed="false" hidden="false" max="1025" min="1" style="0" width="8.8265306122449"/>
  </cols>
  <sheetData>
    <row r="1" customFormat="false" ht="38" hidden="false" customHeight="false" outlineLevel="0" collapsed="false">
      <c r="A1" s="56" t="s">
        <v>196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customFormat="false" ht="15" hidden="false" customHeight="false" outlineLevel="0" collapsed="false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customFormat="false" ht="16" hidden="false" customHeight="false" outlineLevel="0" collapsed="false">
      <c r="A3" s="57"/>
      <c r="B3" s="57"/>
      <c r="C3" s="57"/>
      <c r="D3" s="57"/>
      <c r="E3" s="58" t="s">
        <v>197</v>
      </c>
      <c r="F3" s="57"/>
      <c r="G3" s="57"/>
      <c r="H3" s="57"/>
      <c r="I3" s="57"/>
      <c r="J3" s="57"/>
      <c r="K3" s="57"/>
      <c r="L3" s="57"/>
      <c r="M3" s="57"/>
      <c r="N3" s="57"/>
      <c r="O3" s="58" t="s">
        <v>198</v>
      </c>
      <c r="P3" s="57"/>
      <c r="Q3" s="57"/>
      <c r="R3" s="57"/>
      <c r="S3" s="57"/>
    </row>
    <row r="4" customFormat="false" ht="16" hidden="false" customHeight="false" outlineLevel="0" collapsed="false">
      <c r="A4" s="57"/>
      <c r="B4" s="4"/>
      <c r="C4" s="5"/>
      <c r="D4" s="5"/>
      <c r="E4" s="59" t="s">
        <v>199</v>
      </c>
      <c r="F4" s="5"/>
      <c r="G4" s="59" t="s">
        <v>84</v>
      </c>
      <c r="H4" s="6"/>
      <c r="I4" s="57"/>
      <c r="J4" s="57"/>
      <c r="K4" s="57"/>
      <c r="L4" s="4"/>
      <c r="M4" s="5"/>
      <c r="N4" s="5"/>
      <c r="O4" s="59" t="s">
        <v>199</v>
      </c>
      <c r="P4" s="5"/>
      <c r="Q4" s="59" t="s">
        <v>84</v>
      </c>
      <c r="R4" s="6"/>
      <c r="S4" s="57"/>
    </row>
    <row r="5" customFormat="false" ht="16" hidden="false" customHeight="false" outlineLevel="0" collapsed="false">
      <c r="A5" s="57"/>
      <c r="B5" s="8"/>
      <c r="C5" s="50" t="s">
        <v>200</v>
      </c>
      <c r="D5" s="10"/>
      <c r="E5" s="60" t="n">
        <v>27</v>
      </c>
      <c r="F5" s="9" t="s">
        <v>201</v>
      </c>
      <c r="G5" s="60" t="n">
        <v>700</v>
      </c>
      <c r="H5" s="12"/>
      <c r="I5" s="57"/>
      <c r="J5" s="57"/>
      <c r="K5" s="57"/>
      <c r="L5" s="8"/>
      <c r="M5" s="50" t="s">
        <v>200</v>
      </c>
      <c r="N5" s="10"/>
      <c r="O5" s="60" t="n">
        <v>27</v>
      </c>
      <c r="P5" s="9" t="s">
        <v>201</v>
      </c>
      <c r="Q5" s="60" t="n">
        <v>700</v>
      </c>
      <c r="R5" s="12"/>
      <c r="S5" s="57"/>
    </row>
    <row r="6" customFormat="false" ht="15" hidden="false" customHeight="false" outlineLevel="0" collapsed="false">
      <c r="A6" s="57"/>
      <c r="B6" s="8"/>
      <c r="C6" s="10"/>
      <c r="D6" s="38"/>
      <c r="E6" s="10"/>
      <c r="F6" s="10"/>
      <c r="G6" s="10"/>
      <c r="H6" s="12"/>
      <c r="I6" s="57"/>
      <c r="J6" s="26"/>
      <c r="K6" s="57"/>
      <c r="L6" s="8"/>
      <c r="M6" s="10"/>
      <c r="N6" s="38"/>
      <c r="O6" s="10"/>
      <c r="P6" s="10"/>
      <c r="Q6" s="10"/>
      <c r="R6" s="12"/>
      <c r="S6" s="57"/>
    </row>
    <row r="7" customFormat="false" ht="15" hidden="false" customHeight="false" outlineLevel="0" collapsed="false">
      <c r="A7" s="57"/>
      <c r="B7" s="8"/>
      <c r="C7" s="10"/>
      <c r="D7" s="10"/>
      <c r="E7" s="10"/>
      <c r="F7" s="9" t="s">
        <v>202</v>
      </c>
      <c r="G7" s="10"/>
      <c r="H7" s="12"/>
      <c r="I7" s="57"/>
      <c r="J7" s="57"/>
      <c r="K7" s="57"/>
      <c r="L7" s="8"/>
      <c r="M7" s="10"/>
      <c r="N7" s="10"/>
      <c r="O7" s="10"/>
      <c r="P7" s="9" t="s">
        <v>202</v>
      </c>
      <c r="Q7" s="10"/>
      <c r="R7" s="12"/>
      <c r="S7" s="57"/>
    </row>
    <row r="8" customFormat="false" ht="16" hidden="false" customHeight="false" outlineLevel="0" collapsed="false">
      <c r="A8" s="57"/>
      <c r="B8" s="8"/>
      <c r="C8" s="10"/>
      <c r="D8" s="10"/>
      <c r="E8" s="10"/>
      <c r="F8" s="10"/>
      <c r="G8" s="10"/>
      <c r="H8" s="12"/>
      <c r="I8" s="57"/>
      <c r="J8" s="57"/>
      <c r="K8" s="57"/>
      <c r="L8" s="8"/>
      <c r="M8" s="10"/>
      <c r="N8" s="10"/>
      <c r="O8" s="10"/>
      <c r="P8" s="10"/>
      <c r="Q8" s="10"/>
      <c r="R8" s="12"/>
      <c r="S8" s="57"/>
    </row>
    <row r="9" customFormat="false" ht="16" hidden="false" customHeight="false" outlineLevel="0" collapsed="false">
      <c r="A9" s="57"/>
      <c r="B9" s="8"/>
      <c r="C9" s="10"/>
      <c r="D9" s="50" t="s">
        <v>203</v>
      </c>
      <c r="E9" s="10"/>
      <c r="F9" s="60" t="n">
        <v>60</v>
      </c>
      <c r="G9" s="10"/>
      <c r="H9" s="12"/>
      <c r="I9" s="57"/>
      <c r="J9" s="57"/>
      <c r="K9" s="57"/>
      <c r="L9" s="8"/>
      <c r="M9" s="10"/>
      <c r="N9" s="50" t="s">
        <v>203</v>
      </c>
      <c r="O9" s="10"/>
      <c r="P9" s="60" t="n">
        <v>56</v>
      </c>
      <c r="Q9" s="10"/>
      <c r="R9" s="12"/>
      <c r="S9" s="57"/>
    </row>
    <row r="10" customFormat="false" ht="16" hidden="false" customHeight="false" outlineLevel="0" collapsed="false">
      <c r="A10" s="57"/>
      <c r="B10" s="8"/>
      <c r="C10" s="10"/>
      <c r="D10" s="38"/>
      <c r="E10" s="10"/>
      <c r="F10" s="10"/>
      <c r="G10" s="10"/>
      <c r="H10" s="12"/>
      <c r="I10" s="57"/>
      <c r="J10" s="57"/>
      <c r="K10" s="57"/>
      <c r="L10" s="8"/>
      <c r="M10" s="10"/>
      <c r="N10" s="38"/>
      <c r="O10" s="10"/>
      <c r="P10" s="10"/>
      <c r="Q10" s="10"/>
      <c r="R10" s="12"/>
      <c r="S10" s="57"/>
    </row>
    <row r="11" customFormat="false" ht="16" hidden="false" customHeight="false" outlineLevel="0" collapsed="false">
      <c r="A11" s="57"/>
      <c r="B11" s="8"/>
      <c r="C11" s="10"/>
      <c r="D11" s="50" t="s">
        <v>204</v>
      </c>
      <c r="E11" s="10"/>
      <c r="F11" s="60" t="n">
        <v>22</v>
      </c>
      <c r="G11" s="10"/>
      <c r="H11" s="12"/>
      <c r="I11" s="57"/>
      <c r="J11" s="57"/>
      <c r="K11" s="57"/>
      <c r="L11" s="8"/>
      <c r="M11" s="10"/>
      <c r="N11" s="50" t="s">
        <v>204</v>
      </c>
      <c r="O11" s="10"/>
      <c r="P11" s="60" t="n">
        <v>26</v>
      </c>
      <c r="Q11" s="10"/>
      <c r="R11" s="12"/>
      <c r="S11" s="57"/>
    </row>
    <row r="12" customFormat="false" ht="15" hidden="false" customHeight="false" outlineLevel="0" collapsed="false">
      <c r="A12" s="57"/>
      <c r="B12" s="8"/>
      <c r="C12" s="10"/>
      <c r="D12" s="10"/>
      <c r="E12" s="10"/>
      <c r="F12" s="10"/>
      <c r="G12" s="10"/>
      <c r="H12" s="12"/>
      <c r="I12" s="57"/>
      <c r="J12" s="58" t="s">
        <v>205</v>
      </c>
      <c r="K12" s="57"/>
      <c r="L12" s="8"/>
      <c r="M12" s="10"/>
      <c r="N12" s="10"/>
      <c r="O12" s="10"/>
      <c r="P12" s="10"/>
      <c r="Q12" s="10"/>
      <c r="R12" s="12"/>
      <c r="S12" s="57"/>
    </row>
    <row r="13" customFormat="false" ht="16" hidden="false" customHeight="false" outlineLevel="0" collapsed="false">
      <c r="A13" s="57"/>
      <c r="B13" s="14"/>
      <c r="C13" s="15"/>
      <c r="D13" s="15"/>
      <c r="E13" s="15"/>
      <c r="F13" s="15"/>
      <c r="G13" s="15"/>
      <c r="H13" s="16"/>
      <c r="I13" s="57"/>
      <c r="J13" s="57"/>
      <c r="K13" s="57"/>
      <c r="L13" s="14"/>
      <c r="M13" s="15"/>
      <c r="N13" s="15"/>
      <c r="O13" s="15"/>
      <c r="P13" s="15"/>
      <c r="Q13" s="15"/>
      <c r="R13" s="16"/>
      <c r="S13" s="57"/>
    </row>
    <row r="14" customFormat="false" ht="15" hidden="false" customHeight="false" outlineLevel="0" collapsed="false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customFormat="false" ht="16" hidden="false" customHeight="false" outlineLevel="0" collapsed="false">
      <c r="A15" s="57"/>
      <c r="B15" s="57"/>
      <c r="C15" s="57"/>
      <c r="D15" s="57"/>
      <c r="E15" s="58" t="s">
        <v>76</v>
      </c>
      <c r="F15" s="57"/>
      <c r="G15" s="57"/>
      <c r="H15" s="57"/>
      <c r="I15" s="57"/>
      <c r="J15" s="57"/>
      <c r="K15" s="57"/>
      <c r="L15" s="57"/>
      <c r="M15" s="57"/>
      <c r="N15" s="57"/>
      <c r="O15" s="58" t="s">
        <v>76</v>
      </c>
      <c r="P15" s="57"/>
      <c r="Q15" s="57"/>
      <c r="R15" s="57"/>
      <c r="S15" s="57"/>
    </row>
    <row r="16" customFormat="false" ht="16" hidden="false" customHeight="false" outlineLevel="0" collapsed="false">
      <c r="A16" s="57"/>
      <c r="B16" s="19"/>
      <c r="C16" s="20"/>
      <c r="D16" s="20"/>
      <c r="E16" s="20"/>
      <c r="F16" s="20"/>
      <c r="G16" s="20"/>
      <c r="H16" s="22"/>
      <c r="I16" s="57"/>
      <c r="J16" s="57"/>
      <c r="K16" s="57"/>
      <c r="L16" s="19"/>
      <c r="M16" s="20"/>
      <c r="N16" s="20"/>
      <c r="O16" s="20"/>
      <c r="P16" s="20"/>
      <c r="Q16" s="20"/>
      <c r="R16" s="22"/>
      <c r="S16" s="57"/>
    </row>
    <row r="17" customFormat="false" ht="16" hidden="false" customHeight="false" outlineLevel="0" collapsed="false">
      <c r="A17" s="57"/>
      <c r="B17" s="24"/>
      <c r="C17" s="61" t="s">
        <v>22</v>
      </c>
      <c r="D17" s="26"/>
      <c r="E17" s="62" t="n">
        <f aca="false">(E5*F9)/F11</f>
        <v>73.6363636363636</v>
      </c>
      <c r="F17" s="26"/>
      <c r="G17" s="62" t="n">
        <f aca="false">(G5/25.4)*F9/F11</f>
        <v>75.1610594130279</v>
      </c>
      <c r="H17" s="27"/>
      <c r="I17" s="57"/>
      <c r="J17" s="57"/>
      <c r="K17" s="57"/>
      <c r="L17" s="24"/>
      <c r="M17" s="61" t="s">
        <v>22</v>
      </c>
      <c r="N17" s="26"/>
      <c r="O17" s="62" t="n">
        <f aca="false">(O5*P9)/P11</f>
        <v>58.1538461538462</v>
      </c>
      <c r="P17" s="26"/>
      <c r="Q17" s="62" t="n">
        <f aca="false">(Q5/25.4)*P9/P11</f>
        <v>59.3579648697759</v>
      </c>
      <c r="R17" s="27"/>
      <c r="S17" s="57"/>
    </row>
    <row r="18" customFormat="false" ht="16" hidden="false" customHeight="false" outlineLevel="0" collapsed="false">
      <c r="A18" s="57"/>
      <c r="B18" s="24"/>
      <c r="C18" s="26"/>
      <c r="D18" s="26"/>
      <c r="E18" s="26"/>
      <c r="F18" s="26"/>
      <c r="G18" s="26"/>
      <c r="H18" s="27"/>
      <c r="I18" s="57"/>
      <c r="J18" s="57"/>
      <c r="K18" s="57"/>
      <c r="L18" s="24"/>
      <c r="M18" s="26"/>
      <c r="N18" s="26"/>
      <c r="O18" s="26"/>
      <c r="P18" s="26"/>
      <c r="Q18" s="26"/>
      <c r="R18" s="27"/>
      <c r="S18" s="57"/>
    </row>
    <row r="19" customFormat="false" ht="16" hidden="false" customHeight="false" outlineLevel="0" collapsed="false">
      <c r="A19" s="57"/>
      <c r="B19" s="24"/>
      <c r="C19" s="63" t="s">
        <v>90</v>
      </c>
      <c r="D19" s="26"/>
      <c r="E19" s="62" t="n">
        <f aca="false">F9/F11</f>
        <v>2.72727272727273</v>
      </c>
      <c r="F19" s="26"/>
      <c r="G19" s="62" t="n">
        <f aca="false">E19</f>
        <v>2.72727272727273</v>
      </c>
      <c r="H19" s="27"/>
      <c r="I19" s="57"/>
      <c r="J19" s="57"/>
      <c r="K19" s="57"/>
      <c r="L19" s="24"/>
      <c r="M19" s="63" t="s">
        <v>90</v>
      </c>
      <c r="N19" s="26"/>
      <c r="O19" s="62" t="n">
        <f aca="false">P9/P11</f>
        <v>2.15384615384615</v>
      </c>
      <c r="P19" s="26"/>
      <c r="Q19" s="62" t="n">
        <f aca="false">O19</f>
        <v>2.15384615384615</v>
      </c>
      <c r="R19" s="27"/>
      <c r="S19" s="57"/>
    </row>
    <row r="20" customFormat="false" ht="16" hidden="false" customHeight="false" outlineLevel="0" collapsed="false">
      <c r="A20" s="57"/>
      <c r="B20" s="24"/>
      <c r="C20" s="26"/>
      <c r="D20" s="26"/>
      <c r="E20" s="26"/>
      <c r="F20" s="26"/>
      <c r="G20" s="26"/>
      <c r="H20" s="27"/>
      <c r="I20" s="57"/>
      <c r="J20" s="57"/>
      <c r="K20" s="57"/>
      <c r="L20" s="24"/>
      <c r="M20" s="26"/>
      <c r="N20" s="26"/>
      <c r="O20" s="26"/>
      <c r="P20" s="26"/>
      <c r="Q20" s="26"/>
      <c r="R20" s="27"/>
      <c r="S20" s="57"/>
    </row>
    <row r="21" customFormat="false" ht="16" hidden="false" customHeight="false" outlineLevel="0" collapsed="false">
      <c r="A21" s="57"/>
      <c r="B21" s="24"/>
      <c r="C21" s="63" t="s">
        <v>29</v>
      </c>
      <c r="D21" s="26"/>
      <c r="E21" s="62" t="n">
        <f aca="false">E5*0.0254*F9/F11*PI()</f>
        <v>5.87592065954149</v>
      </c>
      <c r="F21" s="26"/>
      <c r="G21" s="62" t="n">
        <f aca="false">(G5/25.4)*0.0254*F9/F11*PI()</f>
        <v>5.99758597503506</v>
      </c>
      <c r="H21" s="27"/>
      <c r="I21" s="57"/>
      <c r="J21" s="57"/>
      <c r="K21" s="57"/>
      <c r="L21" s="24"/>
      <c r="M21" s="63" t="s">
        <v>29</v>
      </c>
      <c r="N21" s="26"/>
      <c r="O21" s="62" t="n">
        <f aca="false">O5*0.0254*P9/P11*PI()</f>
        <v>4.64047067471482</v>
      </c>
      <c r="P21" s="26"/>
      <c r="Q21" s="62" t="n">
        <f aca="false">(Q5/25.4)*0.0254*P9/P11*PI()</f>
        <v>4.73655507772</v>
      </c>
      <c r="R21" s="27"/>
      <c r="S21" s="57"/>
    </row>
    <row r="22" customFormat="false" ht="16" hidden="false" customHeight="false" outlineLevel="0" collapsed="false">
      <c r="A22" s="57"/>
      <c r="B22" s="33"/>
      <c r="C22" s="34"/>
      <c r="D22" s="34"/>
      <c r="E22" s="34"/>
      <c r="F22" s="34"/>
      <c r="G22" s="34"/>
      <c r="H22" s="35"/>
      <c r="I22" s="57"/>
      <c r="J22" s="57"/>
      <c r="K22" s="57"/>
      <c r="L22" s="33"/>
      <c r="M22" s="34"/>
      <c r="N22" s="34"/>
      <c r="O22" s="34"/>
      <c r="P22" s="34"/>
      <c r="Q22" s="34"/>
      <c r="R22" s="35"/>
      <c r="S22" s="57"/>
    </row>
    <row r="23" customFormat="false" ht="15" hidden="false" customHeight="false" outlineLevel="0" collapsed="false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57"/>
      <c r="Q23" s="57"/>
      <c r="R23" s="57"/>
      <c r="S23" s="57"/>
    </row>
    <row r="24" customFormat="false" ht="16" hidden="false" customHeight="false" outlineLevel="0" collapsed="false">
      <c r="A24" s="57"/>
      <c r="B24" s="57"/>
      <c r="C24" s="57"/>
      <c r="D24" s="57"/>
      <c r="E24" s="58" t="s">
        <v>206</v>
      </c>
      <c r="F24" s="57"/>
      <c r="G24" s="57"/>
      <c r="H24" s="57"/>
      <c r="I24" s="57"/>
      <c r="J24" s="57"/>
      <c r="K24" s="57"/>
      <c r="L24" s="57"/>
      <c r="M24" s="57"/>
      <c r="N24" s="57"/>
      <c r="O24" s="58" t="s">
        <v>206</v>
      </c>
      <c r="P24" s="57"/>
      <c r="Q24" s="57"/>
      <c r="R24" s="57"/>
      <c r="S24" s="57"/>
    </row>
    <row r="25" customFormat="false" ht="16" hidden="false" customHeight="false" outlineLevel="0" collapsed="false">
      <c r="A25" s="57"/>
      <c r="B25" s="4"/>
      <c r="C25" s="5"/>
      <c r="D25" s="5"/>
      <c r="E25" s="5"/>
      <c r="F25" s="5"/>
      <c r="G25" s="5"/>
      <c r="H25" s="6"/>
      <c r="I25" s="57"/>
      <c r="J25" s="57"/>
      <c r="K25" s="57"/>
      <c r="L25" s="4"/>
      <c r="M25" s="5"/>
      <c r="N25" s="5"/>
      <c r="O25" s="5"/>
      <c r="P25" s="5"/>
      <c r="Q25" s="5"/>
      <c r="R25" s="6"/>
      <c r="S25" s="57"/>
    </row>
    <row r="26" customFormat="false" ht="16" hidden="false" customHeight="false" outlineLevel="0" collapsed="false">
      <c r="A26" s="57"/>
      <c r="B26" s="8"/>
      <c r="C26" s="65"/>
      <c r="D26" s="38" t="s">
        <v>207</v>
      </c>
      <c r="E26" s="10"/>
      <c r="F26" s="60" t="n">
        <v>170</v>
      </c>
      <c r="G26" s="10"/>
      <c r="H26" s="12"/>
      <c r="I26" s="57"/>
      <c r="J26" s="57"/>
      <c r="K26" s="57"/>
      <c r="L26" s="8"/>
      <c r="M26" s="65"/>
      <c r="N26" s="38" t="s">
        <v>207</v>
      </c>
      <c r="O26" s="10"/>
      <c r="P26" s="60" t="n">
        <v>170</v>
      </c>
      <c r="Q26" s="10"/>
      <c r="R26" s="12"/>
      <c r="S26" s="57"/>
    </row>
    <row r="27" customFormat="false" ht="16" hidden="false" customHeight="false" outlineLevel="0" collapsed="false">
      <c r="A27" s="57"/>
      <c r="B27" s="14"/>
      <c r="C27" s="15"/>
      <c r="D27" s="15"/>
      <c r="E27" s="15"/>
      <c r="F27" s="15"/>
      <c r="G27" s="15"/>
      <c r="H27" s="16"/>
      <c r="I27" s="57"/>
      <c r="J27" s="57"/>
      <c r="K27" s="57"/>
      <c r="L27" s="14"/>
      <c r="M27" s="15"/>
      <c r="N27" s="15"/>
      <c r="O27" s="15"/>
      <c r="P27" s="15"/>
      <c r="Q27" s="15"/>
      <c r="R27" s="16"/>
      <c r="S27" s="57"/>
    </row>
    <row r="28" customFormat="false" ht="15" hidden="false" customHeight="false" outlineLevel="0" collapsed="false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customFormat="false" ht="16" hidden="false" customHeight="false" outlineLevel="0" collapsed="false">
      <c r="A29" s="57"/>
      <c r="B29" s="57"/>
      <c r="C29" s="57"/>
      <c r="D29" s="57"/>
      <c r="E29" s="58" t="s">
        <v>76</v>
      </c>
      <c r="F29" s="57"/>
      <c r="G29" s="57"/>
      <c r="H29" s="57"/>
      <c r="I29" s="57"/>
      <c r="J29" s="57"/>
      <c r="K29" s="57"/>
      <c r="L29" s="57"/>
      <c r="M29" s="57"/>
      <c r="N29" s="57"/>
      <c r="O29" s="58" t="s">
        <v>76</v>
      </c>
      <c r="P29" s="57"/>
      <c r="Q29" s="57"/>
      <c r="R29" s="57"/>
      <c r="S29" s="57"/>
    </row>
    <row r="30" customFormat="false" ht="16" hidden="false" customHeight="false" outlineLevel="0" collapsed="false">
      <c r="A30" s="57"/>
      <c r="B30" s="19"/>
      <c r="C30" s="20"/>
      <c r="D30" s="20"/>
      <c r="E30" s="20"/>
      <c r="F30" s="20"/>
      <c r="G30" s="20"/>
      <c r="H30" s="22"/>
      <c r="I30" s="57"/>
      <c r="J30" s="57"/>
      <c r="K30" s="57"/>
      <c r="L30" s="19"/>
      <c r="M30" s="20"/>
      <c r="N30" s="20"/>
      <c r="O30" s="20"/>
      <c r="P30" s="20"/>
      <c r="Q30" s="20"/>
      <c r="R30" s="22"/>
      <c r="S30" s="57"/>
    </row>
    <row r="31" customFormat="false" ht="16" hidden="false" customHeight="false" outlineLevel="0" collapsed="false">
      <c r="A31" s="57"/>
      <c r="B31" s="24"/>
      <c r="C31" s="63" t="s">
        <v>32</v>
      </c>
      <c r="D31" s="26"/>
      <c r="E31" s="62" t="n">
        <f aca="false">((E5*25.4/2)/F26)*F9/F11</f>
        <v>5.50106951871658</v>
      </c>
      <c r="F31" s="26"/>
      <c r="G31" s="62" t="n">
        <f aca="false">((G5/2)/F26)*F9/F11</f>
        <v>5.61497326203209</v>
      </c>
      <c r="H31" s="27"/>
      <c r="I31" s="57"/>
      <c r="J31" s="57"/>
      <c r="K31" s="57"/>
      <c r="L31" s="24"/>
      <c r="M31" s="63" t="s">
        <v>32</v>
      </c>
      <c r="N31" s="26"/>
      <c r="O31" s="62" t="n">
        <f aca="false">((O5*25.4/2)/P26)*P9/P11</f>
        <v>4.34443438914027</v>
      </c>
      <c r="P31" s="26"/>
      <c r="Q31" s="62" t="n">
        <f aca="false">((Q5/2)/P26)*P9/P11</f>
        <v>4.43438914027149</v>
      </c>
      <c r="R31" s="27"/>
      <c r="S31" s="57"/>
    </row>
    <row r="32" customFormat="false" ht="16" hidden="false" customHeight="false" outlineLevel="0" collapsed="false">
      <c r="A32" s="57"/>
      <c r="B32" s="33"/>
      <c r="C32" s="34"/>
      <c r="D32" s="34"/>
      <c r="E32" s="34"/>
      <c r="F32" s="34"/>
      <c r="G32" s="34"/>
      <c r="H32" s="35"/>
      <c r="I32" s="57"/>
      <c r="J32" s="57"/>
      <c r="K32" s="57"/>
      <c r="L32" s="33"/>
      <c r="M32" s="34"/>
      <c r="N32" s="34"/>
      <c r="O32" s="34"/>
      <c r="P32" s="34"/>
      <c r="Q32" s="34"/>
      <c r="R32" s="35"/>
      <c r="S32" s="57"/>
    </row>
    <row r="33" customFormat="false" ht="15" hidden="false" customHeight="false" outlineLevel="0" collapsed="false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customFormat="false" ht="15" hidden="false" customHeight="false" outlineLevel="0" collapsed="false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customFormat="false" ht="15" hidden="false" customHeight="false" outlineLevel="0" collapsed="false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customFormat="false" ht="15" hidden="false" customHeight="false" outlineLevel="0" collapsed="false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dataValidations count="4">
    <dataValidation allowBlank="true" operator="between" showDropDown="false" showErrorMessage="true" showInputMessage="true" sqref="F9" type="list">
      <formula1>GainF</formula1>
      <formula2>0</formula2>
    </dataValidation>
    <dataValidation allowBlank="true" operator="between" showDropDown="false" showErrorMessage="true" showInputMessage="true" sqref="F11" type="list">
      <formula1>GainR</formula1>
      <formula2>0</formula2>
    </dataValidation>
    <dataValidation allowBlank="true" operator="between" showDropDown="false" showErrorMessage="true" showInputMessage="true" sqref="P9" type="list">
      <formula1>Chainfront</formula1>
      <formula2>0</formula2>
    </dataValidation>
    <dataValidation allowBlank="true" operator="between" showDropDown="false" showErrorMessage="true" showInputMessage="true" sqref="P11" type="list">
      <formula1>Chainrear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2:N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1" activeCellId="0" sqref="H31"/>
    </sheetView>
  </sheetViews>
  <sheetFormatPr defaultRowHeight="15"/>
  <cols>
    <col collapsed="false" hidden="false" max="1025" min="1" style="0" width="8.8265306122449"/>
  </cols>
  <sheetData>
    <row r="2" customFormat="false" ht="15" hidden="false" customHeight="false" outlineLevel="0" collapsed="false">
      <c r="C2" s="17" t="s">
        <v>208</v>
      </c>
      <c r="E2" s="17" t="s">
        <v>209</v>
      </c>
    </row>
    <row r="3" customFormat="false" ht="15" hidden="false" customHeight="false" outlineLevel="0" collapsed="false">
      <c r="C3" s="0" t="n">
        <v>132</v>
      </c>
      <c r="E3" s="0" t="n">
        <v>125</v>
      </c>
    </row>
    <row r="4" customFormat="false" ht="15" hidden="false" customHeight="false" outlineLevel="0" collapsed="false">
      <c r="C4" s="0" t="n">
        <v>125</v>
      </c>
      <c r="E4" s="0" t="n">
        <v>122</v>
      </c>
    </row>
    <row r="5" customFormat="false" ht="15" hidden="false" customHeight="false" outlineLevel="0" collapsed="false">
      <c r="C5" s="0" t="n">
        <v>122</v>
      </c>
      <c r="E5" s="0" t="n">
        <v>120</v>
      </c>
    </row>
    <row r="6" customFormat="false" ht="15" hidden="false" customHeight="false" outlineLevel="0" collapsed="false">
      <c r="C6" s="0" t="n">
        <v>120</v>
      </c>
      <c r="E6" s="0" t="n">
        <v>118</v>
      </c>
    </row>
    <row r="7" customFormat="false" ht="15" hidden="false" customHeight="false" outlineLevel="0" collapsed="false">
      <c r="C7" s="0" t="n">
        <v>118</v>
      </c>
      <c r="E7" s="0" t="n">
        <v>115</v>
      </c>
    </row>
    <row r="8" customFormat="false" ht="15" hidden="false" customHeight="false" outlineLevel="0" collapsed="false">
      <c r="C8" s="0" t="n">
        <v>115</v>
      </c>
      <c r="E8" s="0" t="n">
        <v>113</v>
      </c>
    </row>
    <row r="9" customFormat="false" ht="15" hidden="false" customHeight="false" outlineLevel="0" collapsed="false">
      <c r="C9" s="0" t="n">
        <v>113</v>
      </c>
      <c r="E9" s="0" t="n">
        <v>111</v>
      </c>
    </row>
    <row r="10" customFormat="false" ht="15" hidden="false" customHeight="false" outlineLevel="0" collapsed="false">
      <c r="C10" s="0" t="n">
        <v>111</v>
      </c>
      <c r="E10" s="0" t="n">
        <v>108</v>
      </c>
    </row>
    <row r="11" customFormat="false" ht="15" hidden="false" customHeight="false" outlineLevel="0" collapsed="false">
      <c r="C11" s="0" t="n">
        <v>108</v>
      </c>
    </row>
    <row r="12" customFormat="false" ht="15" hidden="false" customHeight="false" outlineLevel="0" collapsed="false">
      <c r="C12" s="0" t="s">
        <v>210</v>
      </c>
      <c r="G12" s="66" t="s">
        <v>193</v>
      </c>
      <c r="L12" s="0" t="s">
        <v>32</v>
      </c>
    </row>
    <row r="13" customFormat="false" ht="15" hidden="false" customHeight="false" outlineLevel="0" collapsed="false">
      <c r="C13" s="17" t="s">
        <v>211</v>
      </c>
      <c r="D13" s="37" t="s">
        <v>212</v>
      </c>
      <c r="G13" s="37" t="s">
        <v>213</v>
      </c>
      <c r="H13" s="37" t="s">
        <v>214</v>
      </c>
      <c r="L13" s="17" t="s">
        <v>215</v>
      </c>
      <c r="M13" s="37" t="s">
        <v>216</v>
      </c>
    </row>
    <row r="14" customFormat="false" ht="15" hidden="false" customHeight="false" outlineLevel="0" collapsed="false">
      <c r="C14" s="67" t="n">
        <v>70</v>
      </c>
      <c r="D14" s="67" t="n">
        <v>34</v>
      </c>
      <c r="G14" s="67" t="n">
        <v>60</v>
      </c>
      <c r="H14" s="67" t="n">
        <v>26</v>
      </c>
      <c r="L14" s="67" t="n">
        <v>70</v>
      </c>
      <c r="M14" s="0" t="n">
        <v>30</v>
      </c>
    </row>
    <row r="15" customFormat="false" ht="15" hidden="false" customHeight="false" outlineLevel="0" collapsed="false">
      <c r="C15" s="67" t="n">
        <v>60</v>
      </c>
      <c r="D15" s="67" t="n">
        <v>32</v>
      </c>
      <c r="G15" s="67" t="n">
        <v>55</v>
      </c>
      <c r="H15" s="67" t="n">
        <v>24</v>
      </c>
      <c r="L15" s="67" t="n">
        <v>60</v>
      </c>
      <c r="M15" s="0" t="n">
        <v>28</v>
      </c>
    </row>
    <row r="16" customFormat="false" ht="15" hidden="false" customHeight="false" outlineLevel="0" collapsed="false">
      <c r="C16" s="67" t="n">
        <v>55</v>
      </c>
      <c r="D16" s="67" t="n">
        <v>30</v>
      </c>
      <c r="G16" s="67" t="n">
        <v>50</v>
      </c>
      <c r="H16" s="67" t="n">
        <v>22</v>
      </c>
      <c r="L16" s="67" t="n">
        <v>55</v>
      </c>
      <c r="M16" s="0" t="n">
        <v>26</v>
      </c>
    </row>
    <row r="17" customFormat="false" ht="15" hidden="false" customHeight="false" outlineLevel="0" collapsed="false">
      <c r="C17" s="67" t="n">
        <v>50</v>
      </c>
      <c r="D17" s="67" t="n">
        <v>28</v>
      </c>
      <c r="G17" s="67" t="n">
        <v>46</v>
      </c>
      <c r="H17" s="67" t="n">
        <v>20</v>
      </c>
      <c r="L17" s="67" t="n">
        <v>50</v>
      </c>
      <c r="M17" s="0" t="n">
        <v>25</v>
      </c>
    </row>
    <row r="18" customFormat="false" ht="15" hidden="false" customHeight="false" outlineLevel="0" collapsed="false">
      <c r="C18" s="67" t="n">
        <v>46</v>
      </c>
      <c r="D18" s="67" t="n">
        <v>26</v>
      </c>
      <c r="G18" s="67"/>
      <c r="L18" s="44" t="n">
        <v>46</v>
      </c>
      <c r="M18" s="0" t="n">
        <v>24</v>
      </c>
    </row>
    <row r="19" customFormat="false" ht="15" hidden="false" customHeight="false" outlineLevel="0" collapsed="false">
      <c r="C19" s="67" t="n">
        <v>42</v>
      </c>
      <c r="D19" s="67" t="n">
        <v>24</v>
      </c>
      <c r="G19" s="67"/>
      <c r="H19" s="67"/>
      <c r="L19" s="44" t="n">
        <v>42</v>
      </c>
      <c r="M19" s="0" t="n">
        <v>22</v>
      </c>
    </row>
    <row r="20" customFormat="false" ht="15" hidden="false" customHeight="false" outlineLevel="0" collapsed="false">
      <c r="C20" s="67" t="n">
        <v>39</v>
      </c>
      <c r="D20" s="67" t="n">
        <v>22</v>
      </c>
      <c r="G20" s="67"/>
      <c r="H20" s="67"/>
      <c r="L20" s="44" t="n">
        <v>39</v>
      </c>
      <c r="M20" s="0" t="n">
        <v>21</v>
      </c>
    </row>
    <row r="21" customFormat="false" ht="15" hidden="false" customHeight="false" outlineLevel="0" collapsed="false">
      <c r="C21" s="67" t="n">
        <v>32</v>
      </c>
      <c r="D21" s="67" t="n">
        <v>21</v>
      </c>
      <c r="L21" s="44"/>
      <c r="M21" s="0" t="n">
        <v>20</v>
      </c>
    </row>
    <row r="22" customFormat="false" ht="15" hidden="false" customHeight="false" outlineLevel="0" collapsed="false">
      <c r="C22" s="67" t="n">
        <v>26</v>
      </c>
      <c r="D22" s="67" t="n">
        <v>20</v>
      </c>
      <c r="J22" s="67"/>
      <c r="L22" s="44"/>
      <c r="M22" s="0" t="n">
        <v>19</v>
      </c>
    </row>
    <row r="23" customFormat="false" ht="15" hidden="false" customHeight="false" outlineLevel="0" collapsed="false">
      <c r="C23" s="67" t="n">
        <v>24</v>
      </c>
      <c r="D23" s="67" t="n">
        <v>19</v>
      </c>
    </row>
    <row r="24" customFormat="false" ht="15" hidden="false" customHeight="false" outlineLevel="0" collapsed="false">
      <c r="C24" s="67" t="n">
        <v>22</v>
      </c>
      <c r="D24" s="47"/>
    </row>
    <row r="25" customFormat="false" ht="15" hidden="false" customHeight="false" outlineLevel="0" collapsed="false">
      <c r="C25" s="47"/>
      <c r="D25" s="47"/>
    </row>
    <row r="26" customFormat="false" ht="15" hidden="false" customHeight="false" outlineLevel="0" collapsed="false">
      <c r="C26" s="47"/>
      <c r="D26" s="47"/>
      <c r="G26" s="0" t="s">
        <v>217</v>
      </c>
    </row>
    <row r="27" customFormat="false" ht="16" hidden="false" customHeight="false" outlineLevel="0" collapsed="false">
      <c r="C27" s="47"/>
      <c r="D27" s="47" t="s">
        <v>218</v>
      </c>
      <c r="G27" s="0" t="s">
        <v>219</v>
      </c>
      <c r="H27" s="0" t="s">
        <v>218</v>
      </c>
      <c r="N27" s="67"/>
    </row>
    <row r="28" customFormat="false" ht="16" hidden="false" customHeight="false" outlineLevel="0" collapsed="false">
      <c r="C28" s="0" t="s">
        <v>220</v>
      </c>
      <c r="D28" s="68" t="n">
        <f aca="false">(11*C30/PI())</f>
        <v>245.098612361519</v>
      </c>
      <c r="G28" s="69" t="n">
        <f aca="false">(CDC!E4)</f>
        <v>60</v>
      </c>
      <c r="H28" s="69" t="n">
        <f aca="false">G28*11/PI()</f>
        <v>210.084524881302</v>
      </c>
      <c r="N28" s="67"/>
    </row>
    <row r="29" customFormat="false" ht="16" hidden="false" customHeight="false" outlineLevel="0" collapsed="false">
      <c r="C29" s="66" t="s">
        <v>219</v>
      </c>
      <c r="N29" s="67"/>
    </row>
    <row r="30" customFormat="false" ht="16" hidden="false" customHeight="false" outlineLevel="0" collapsed="false">
      <c r="C30" s="69" t="n">
        <f aca="false">(CDX!E4)</f>
        <v>70</v>
      </c>
      <c r="D30" s="67" t="s">
        <v>221</v>
      </c>
      <c r="G30" s="0" t="s">
        <v>222</v>
      </c>
      <c r="H30" s="0" t="s">
        <v>221</v>
      </c>
      <c r="N30" s="67"/>
    </row>
    <row r="31" customFormat="false" ht="16" hidden="false" customHeight="false" outlineLevel="0" collapsed="false">
      <c r="D31" s="68" t="n">
        <f aca="false">(11*C33/PI())</f>
        <v>66.5267662124123</v>
      </c>
      <c r="G31" s="69" t="n">
        <f aca="false">(CDC!E6)</f>
        <v>26</v>
      </c>
      <c r="H31" s="69" t="n">
        <f aca="false">G31*11/PI()</f>
        <v>91.0366274485641</v>
      </c>
      <c r="N31" s="67"/>
    </row>
    <row r="32" customFormat="false" ht="16" hidden="false" customHeight="false" outlineLevel="0" collapsed="false">
      <c r="C32" s="66" t="s">
        <v>222</v>
      </c>
      <c r="N32" s="67"/>
    </row>
    <row r="33" customFormat="false" ht="16" hidden="false" customHeight="false" outlineLevel="0" collapsed="false">
      <c r="C33" s="69" t="n">
        <f aca="false">(CDX!E6)</f>
        <v>19</v>
      </c>
      <c r="D33" s="67" t="s">
        <v>223</v>
      </c>
      <c r="G33" s="0" t="s">
        <v>224</v>
      </c>
      <c r="H33" s="0" t="s">
        <v>223</v>
      </c>
      <c r="N33" s="67"/>
    </row>
    <row r="34" customFormat="false" ht="16" hidden="false" customHeight="false" outlineLevel="0" collapsed="false">
      <c r="D34" s="69" t="n">
        <f aca="false">(C36*11)</f>
        <v>1452</v>
      </c>
      <c r="G34" s="69" t="n">
        <f aca="false">(CDC!E8)</f>
        <v>125</v>
      </c>
      <c r="H34" s="69" t="n">
        <f aca="false">(G34*11)</f>
        <v>1375</v>
      </c>
      <c r="N34" s="67"/>
    </row>
    <row r="35" customFormat="false" ht="16" hidden="false" customHeight="false" outlineLevel="0" collapsed="false">
      <c r="C35" s="66" t="s">
        <v>224</v>
      </c>
    </row>
    <row r="36" customFormat="false" ht="16" hidden="false" customHeight="false" outlineLevel="0" collapsed="false">
      <c r="C36" s="69" t="n">
        <f aca="false">CDX!E8</f>
        <v>132</v>
      </c>
      <c r="G36" s="0" t="s">
        <v>225</v>
      </c>
    </row>
    <row r="37" customFormat="false" ht="16" hidden="false" customHeight="false" outlineLevel="0" collapsed="false">
      <c r="G37" s="69" t="n">
        <f aca="false">(4*H34-6.28*(H28+H31))</f>
        <v>3608.95916336844</v>
      </c>
    </row>
    <row r="38" customFormat="false" ht="16" hidden="false" customHeight="false" outlineLevel="0" collapsed="false">
      <c r="C38" s="0" t="s">
        <v>225</v>
      </c>
    </row>
    <row r="39" customFormat="false" ht="16" hidden="false" customHeight="false" outlineLevel="0" collapsed="false">
      <c r="C39" s="69" t="n">
        <f aca="false">(4*D34-6.28*(D28+D31))</f>
        <v>3850.99262255571</v>
      </c>
      <c r="D39" s="0" t="s">
        <v>226</v>
      </c>
      <c r="E39" s="0" t="s">
        <v>227</v>
      </c>
      <c r="G39" s="0" t="s">
        <v>228</v>
      </c>
      <c r="H39" s="0" t="s">
        <v>226</v>
      </c>
      <c r="I39" s="0" t="s">
        <v>227</v>
      </c>
    </row>
    <row r="40" customFormat="false" ht="16" hidden="false" customHeight="false" outlineLevel="0" collapsed="false">
      <c r="D40" s="69" t="n">
        <f aca="false">C42-10</f>
        <v>462.94608107924</v>
      </c>
      <c r="E40" s="69" t="n">
        <f aca="false">C42+2</f>
        <v>474.94608107924</v>
      </c>
      <c r="F40" s="28"/>
      <c r="G40" s="69" t="n">
        <f aca="false">((G37+SQRT(G37^2-32*(H28-H31)^2))/16)</f>
        <v>447.158097016386</v>
      </c>
      <c r="H40" s="69" t="n">
        <f aca="false">G40-10</f>
        <v>437.158097016386</v>
      </c>
      <c r="I40" s="69" t="n">
        <f aca="false">G40+2</f>
        <v>449.158097016386</v>
      </c>
    </row>
    <row r="41" customFormat="false" ht="16" hidden="false" customHeight="false" outlineLevel="0" collapsed="false">
      <c r="C41" s="0" t="s">
        <v>228</v>
      </c>
    </row>
    <row r="42" customFormat="false" ht="16" hidden="false" customHeight="false" outlineLevel="0" collapsed="false">
      <c r="C42" s="69" t="n">
        <f aca="false">((C39+SQRT(C39^2-32*(D28-D31)^2))/16)</f>
        <v>472.94608107924</v>
      </c>
      <c r="G42" s="0" t="s">
        <v>229</v>
      </c>
    </row>
    <row r="43" customFormat="false" ht="16" hidden="false" customHeight="false" outlineLevel="0" collapsed="false">
      <c r="G43" s="69" t="n">
        <f aca="false">H28/H31</f>
        <v>2.30769230769231</v>
      </c>
    </row>
    <row r="44" customFormat="false" ht="16" hidden="false" customHeight="false" outlineLevel="0" collapsed="false">
      <c r="C44" s="0" t="s">
        <v>229</v>
      </c>
    </row>
    <row r="45" customFormat="false" ht="16" hidden="false" customHeight="false" outlineLevel="0" collapsed="false">
      <c r="C45" s="69" t="n">
        <f aca="false">D28/D31</f>
        <v>3.68421052631579</v>
      </c>
    </row>
    <row r="47" customFormat="false" ht="15" hidden="false" customHeight="false" outlineLevel="0" collapsed="false">
      <c r="D47" s="0" t="s">
        <v>230</v>
      </c>
    </row>
    <row r="48" customFormat="false" ht="15" hidden="false" customHeight="false" outlineLevel="0" collapsed="false">
      <c r="C48" s="0" t="s">
        <v>231</v>
      </c>
      <c r="D48" s="0" t="n">
        <v>32</v>
      </c>
    </row>
    <row r="49" customFormat="false" ht="15" hidden="false" customHeight="false" outlineLevel="0" collapsed="false">
      <c r="C49" s="0" t="s">
        <v>232</v>
      </c>
      <c r="D49" s="0" t="n">
        <v>31</v>
      </c>
    </row>
    <row r="50" customFormat="false" ht="15" hidden="false" customHeight="false" outlineLevel="0" collapsed="false">
      <c r="C50" s="0" t="n">
        <v>60</v>
      </c>
      <c r="D50" s="0" t="n">
        <v>30</v>
      </c>
    </row>
    <row r="51" customFormat="false" ht="15" hidden="false" customHeight="false" outlineLevel="0" collapsed="false">
      <c r="C51" s="0" t="n">
        <v>59</v>
      </c>
      <c r="D51" s="0" t="n">
        <v>29</v>
      </c>
    </row>
    <row r="52" customFormat="false" ht="15" hidden="false" customHeight="false" outlineLevel="0" collapsed="false">
      <c r="C52" s="0" t="n">
        <v>58</v>
      </c>
      <c r="D52" s="0" t="n">
        <v>28</v>
      </c>
    </row>
    <row r="53" customFormat="false" ht="15" hidden="false" customHeight="false" outlineLevel="0" collapsed="false">
      <c r="C53" s="0" t="n">
        <v>57</v>
      </c>
      <c r="D53" s="0" t="n">
        <v>27</v>
      </c>
    </row>
    <row r="54" customFormat="false" ht="15" hidden="false" customHeight="false" outlineLevel="0" collapsed="false">
      <c r="C54" s="0" t="n">
        <v>56</v>
      </c>
      <c r="D54" s="0" t="n">
        <v>26</v>
      </c>
    </row>
    <row r="55" customFormat="false" ht="15" hidden="false" customHeight="false" outlineLevel="0" collapsed="false">
      <c r="C55" s="0" t="n">
        <v>55</v>
      </c>
      <c r="D55" s="0" t="n">
        <v>25</v>
      </c>
    </row>
    <row r="56" customFormat="false" ht="15" hidden="false" customHeight="false" outlineLevel="0" collapsed="false">
      <c r="C56" s="0" t="n">
        <v>54</v>
      </c>
      <c r="D56" s="0" t="n">
        <v>24</v>
      </c>
    </row>
    <row r="57" customFormat="false" ht="15" hidden="false" customHeight="false" outlineLevel="0" collapsed="false">
      <c r="C57" s="0" t="n">
        <v>53</v>
      </c>
      <c r="D57" s="0" t="n">
        <v>23</v>
      </c>
    </row>
    <row r="58" customFormat="false" ht="15" hidden="false" customHeight="false" outlineLevel="0" collapsed="false">
      <c r="C58" s="0" t="n">
        <v>52</v>
      </c>
      <c r="D58" s="0" t="n">
        <v>22</v>
      </c>
    </row>
    <row r="59" customFormat="false" ht="15" hidden="false" customHeight="false" outlineLevel="0" collapsed="false">
      <c r="C59" s="0" t="n">
        <v>51</v>
      </c>
      <c r="D59" s="0" t="n">
        <v>21</v>
      </c>
    </row>
    <row r="60" customFormat="false" ht="15" hidden="false" customHeight="false" outlineLevel="0" collapsed="false">
      <c r="C60" s="0" t="n">
        <v>50</v>
      </c>
      <c r="D60" s="0" t="n">
        <v>20</v>
      </c>
    </row>
    <row r="61" customFormat="false" ht="15" hidden="false" customHeight="false" outlineLevel="0" collapsed="false">
      <c r="C61" s="0" t="n">
        <v>49</v>
      </c>
      <c r="D61" s="0" t="n">
        <v>19</v>
      </c>
    </row>
    <row r="62" customFormat="false" ht="15" hidden="false" customHeight="false" outlineLevel="0" collapsed="false">
      <c r="C62" s="0" t="n">
        <v>48</v>
      </c>
      <c r="D62" s="0" t="n">
        <v>18</v>
      </c>
    </row>
    <row r="63" customFormat="false" ht="15" hidden="false" customHeight="false" outlineLevel="0" collapsed="false">
      <c r="C63" s="0" t="n">
        <v>47</v>
      </c>
      <c r="D63" s="0" t="n">
        <v>17</v>
      </c>
    </row>
    <row r="64" customFormat="false" ht="15" hidden="false" customHeight="false" outlineLevel="0" collapsed="false">
      <c r="C64" s="0" t="n">
        <v>46</v>
      </c>
      <c r="D64" s="0" t="n">
        <v>16</v>
      </c>
    </row>
    <row r="65" customFormat="false" ht="15" hidden="false" customHeight="false" outlineLevel="0" collapsed="false">
      <c r="C65" s="0" t="n">
        <v>45</v>
      </c>
    </row>
    <row r="66" customFormat="false" ht="15" hidden="false" customHeight="false" outlineLevel="0" collapsed="false">
      <c r="C66" s="0" t="n">
        <v>44</v>
      </c>
    </row>
    <row r="67" customFormat="false" ht="15" hidden="false" customHeight="false" outlineLevel="0" collapsed="false">
      <c r="C67" s="0" t="n">
        <v>43</v>
      </c>
    </row>
    <row r="68" customFormat="false" ht="15" hidden="false" customHeight="false" outlineLevel="0" collapsed="false">
      <c r="C68" s="0" t="n">
        <v>42</v>
      </c>
    </row>
    <row r="69" customFormat="false" ht="15" hidden="false" customHeight="false" outlineLevel="0" collapsed="false">
      <c r="C69" s="0" t="n">
        <v>41</v>
      </c>
    </row>
    <row r="70" customFormat="false" ht="15" hidden="false" customHeight="false" outlineLevel="0" collapsed="false">
      <c r="C70" s="0" t="n">
        <v>40</v>
      </c>
    </row>
    <row r="71" customFormat="false" ht="15" hidden="false" customHeight="false" outlineLevel="0" collapsed="false">
      <c r="C71" s="0" t="n">
        <v>39</v>
      </c>
    </row>
    <row r="72" customFormat="false" ht="15" hidden="false" customHeight="false" outlineLevel="0" collapsed="false">
      <c r="C72" s="0" t="n">
        <v>38</v>
      </c>
    </row>
    <row r="73" customFormat="false" ht="15" hidden="false" customHeight="false" outlineLevel="0" collapsed="false">
      <c r="C73" s="0" t="n">
        <v>37</v>
      </c>
    </row>
    <row r="74" customFormat="false" ht="15" hidden="false" customHeight="false" outlineLevel="0" collapsed="false">
      <c r="C74" s="0" t="n">
        <v>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LibreOffice/4.3.7.2$Linux_ARM_EABI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2011-12-05T20:08:12Z</dcterms:created>
  <dc:creator>The Gates Corporation</dc:creator>
  <dc:language>de-DE</dc:language>
  <cp:lastModifiedBy>Microsoft Office User</cp:lastModifiedBy>
  <dcterms:modified xsi:type="dcterms:W3CDTF">2015-05-29T22:02:34Z</dcterms:modified>
  <cp:revision>0</cp:revision>
</cp:coreProperties>
</file>